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oeta\Dropbox\Trabajo\Trabajos\1.Docente Unillanos\1.2025-II\4.GAP procesos\Cambio de Plan de estudios\"/>
    </mc:Choice>
  </mc:AlternateContent>
  <xr:revisionPtr revIDLastSave="0" documentId="13_ncr:1_{D876765B-7031-4937-888B-D2DA9C2F7B55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Malla curricular" sheetId="5" r:id="rId1"/>
    <sheet name="Presentación malla" sheetId="9" r:id="rId2"/>
    <sheet name="Matriz" sheetId="10" r:id="rId3"/>
    <sheet name="Base de datos" sheetId="6" r:id="rId4"/>
    <sheet name="Borrador Matriz" sheetId="8" r:id="rId5"/>
  </sheets>
  <definedNames>
    <definedName name="_xlnm._FilterDatabase" localSheetId="3" hidden="1">'Base de datos'!$A$1:$M$55</definedName>
    <definedName name="ANA_4">#REF!</definedName>
    <definedName name="ANA_4I">#REF!</definedName>
    <definedName name="ANÁLISIS">#REF!</definedName>
    <definedName name="ANALIZAR">#REF!</definedName>
    <definedName name="APLI_3">#REF!</definedName>
    <definedName name="APLI_3I">#REF!</definedName>
    <definedName name="APLICACIÓN">#REF!</definedName>
    <definedName name="APLICAR">#REF!</definedName>
    <definedName name="_xlnm.Print_Area" localSheetId="0">'Malla curricular'!$B$1:$AA$34</definedName>
    <definedName name="_xlnm.Print_Area" localSheetId="1">'Presentación malla'!$B$1:$AA$36</definedName>
    <definedName name="CB">#REF!</definedName>
    <definedName name="CB_1">#REF!</definedName>
    <definedName name="CB_1_1">#REF!</definedName>
    <definedName name="CB_1_2">#REF!</definedName>
    <definedName name="CB_1_3">#REF!</definedName>
    <definedName name="CB_2">#REF!</definedName>
    <definedName name="CB_2_1">#REF!</definedName>
    <definedName name="CB_2_2">#REF!</definedName>
    <definedName name="CB_2_3">#REF!</definedName>
    <definedName name="CB_2_4">#REF!</definedName>
    <definedName name="CB_2_5">#REF!</definedName>
    <definedName name="CB_2_6">#REF!</definedName>
    <definedName name="CB_3">#REF!</definedName>
    <definedName name="CB_3_1">#REF!</definedName>
    <definedName name="CB_3_2">#REF!</definedName>
    <definedName name="CB_3_3">#REF!</definedName>
    <definedName name="CB_3_4">#REF!</definedName>
    <definedName name="CB_3_5">#REF!</definedName>
    <definedName name="CB_3_6">#REF!</definedName>
    <definedName name="CB_3_7">#REF!</definedName>
    <definedName name="CIENCIAS_BÁSICAS">#REF!</definedName>
    <definedName name="COM_2">#REF!</definedName>
    <definedName name="COM_2I">#REF!</definedName>
    <definedName name="COMPRENDER">#REF!</definedName>
    <definedName name="COMPRENSIÓN">#REF!</definedName>
    <definedName name="CON_1">#REF!</definedName>
    <definedName name="CON_1I">#REF!</definedName>
    <definedName name="CONOCER">#REF!</definedName>
    <definedName name="CONOCIMIENTO">#REF!</definedName>
    <definedName name="E">#REF!</definedName>
    <definedName name="E_1">#REF!</definedName>
    <definedName name="E_1_1">#REF!</definedName>
    <definedName name="E_1_2">#REF!</definedName>
    <definedName name="E_1_3">#REF!</definedName>
    <definedName name="E_2">#REF!</definedName>
    <definedName name="E_2_1">#REF!</definedName>
    <definedName name="E_2_2">#REF!</definedName>
    <definedName name="E_3">#REF!</definedName>
    <definedName name="E_3_1">#REF!</definedName>
    <definedName name="E_3_2">#REF!</definedName>
    <definedName name="EMPRENDIMIENTO">#REF!</definedName>
    <definedName name="Especialización_Profesional">#REF!</definedName>
    <definedName name="Especialización_Tecnológica">#REF!</definedName>
    <definedName name="EVA_6">#REF!</definedName>
    <definedName name="EVA_6I">#REF!</definedName>
    <definedName name="EVALUACIÓN">#REF!</definedName>
    <definedName name="EVALUAR">#REF!</definedName>
    <definedName name="F_3_5">#REF!</definedName>
    <definedName name="FH">#REF!</definedName>
    <definedName name="FH_1">#REF!</definedName>
    <definedName name="FH_1_1">#REF!</definedName>
    <definedName name="FH_1_2">#REF!</definedName>
    <definedName name="FH_2">#REF!</definedName>
    <definedName name="FH_2_1">#REF!</definedName>
    <definedName name="FH_2_2">#REF!</definedName>
    <definedName name="FH_3">#REF!</definedName>
    <definedName name="FH_3_1">#REF!</definedName>
    <definedName name="FH_3_2">#REF!</definedName>
    <definedName name="FH_3_3">#REF!</definedName>
    <definedName name="FH_3_4">#REF!</definedName>
    <definedName name="FH_4">#REF!</definedName>
    <definedName name="FH_4_1">#REF!</definedName>
    <definedName name="FH_4_2">#REF!</definedName>
    <definedName name="FORMACIÓN_HUMANA">#REF!</definedName>
    <definedName name="L">#REF!</definedName>
    <definedName name="L_1">#REF!</definedName>
    <definedName name="L_1_1">#REF!</definedName>
    <definedName name="L_1_2">#REF!</definedName>
    <definedName name="L_2">#REF!</definedName>
    <definedName name="L_2_1">#REF!</definedName>
    <definedName name="L_2_2">#REF!</definedName>
    <definedName name="L_2_3">#REF!</definedName>
    <definedName name="L_3">#REF!</definedName>
    <definedName name="L_3_1">#REF!</definedName>
    <definedName name="L_3_2">#REF!</definedName>
    <definedName name="L_3_3">#REF!</definedName>
    <definedName name="L_3_4">#REF!</definedName>
    <definedName name="L_4">#REF!</definedName>
    <definedName name="L_4_1">#REF!</definedName>
    <definedName name="L_4_2">#REF!</definedName>
    <definedName name="L_4_3">#REF!</definedName>
    <definedName name="L_4_4">#REF!</definedName>
    <definedName name="LENGUAJES">#REF!</definedName>
    <definedName name="Maestría">#REF!</definedName>
    <definedName name="Profesional">#REF!</definedName>
    <definedName name="RESPONSABILIDAD_SOCIAL">#REF!</definedName>
    <definedName name="RS">#REF!</definedName>
    <definedName name="RS_1">#REF!</definedName>
    <definedName name="RS_1_1">#REF!</definedName>
    <definedName name="RS_1_2">#REF!</definedName>
    <definedName name="RS_1_3">#REF!</definedName>
    <definedName name="RS_2">#REF!</definedName>
    <definedName name="RS_2_1">#REF!</definedName>
    <definedName name="RS_3">#REF!</definedName>
    <definedName name="RS_4">#REF!</definedName>
    <definedName name="RS_4_1">#REF!</definedName>
    <definedName name="RS_4_2">#REF!</definedName>
    <definedName name="RS_4_5">#REF!</definedName>
    <definedName name="SIN_5">#REF!</definedName>
    <definedName name="SIN_5I">#REF!</definedName>
    <definedName name="SINTETISIS">#REF!</definedName>
    <definedName name="SINTETIZAR">#REF!</definedName>
    <definedName name="Técnico_Profesional">#REF!</definedName>
    <definedName name="Tecnológico">#REF!</definedName>
    <definedName name="Verbos_hacer">#REF!</definedName>
    <definedName name="Verbos_saber">#REF!</definedName>
    <definedName name="Verbos_s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5" i="10" l="1"/>
  <c r="I75" i="10"/>
  <c r="H75" i="10"/>
  <c r="E75" i="10"/>
  <c r="D75" i="10"/>
  <c r="J74" i="10"/>
  <c r="F74" i="10"/>
  <c r="M74" i="10" s="1"/>
  <c r="M75" i="10" s="1"/>
  <c r="C74" i="10"/>
  <c r="B74" i="10"/>
  <c r="J73" i="10"/>
  <c r="F73" i="10"/>
  <c r="L73" i="10" s="1"/>
  <c r="C73" i="10"/>
  <c r="B73" i="10"/>
  <c r="J72" i="10"/>
  <c r="F72" i="10"/>
  <c r="L72" i="10" s="1"/>
  <c r="C72" i="10"/>
  <c r="B72" i="10"/>
  <c r="J71" i="10"/>
  <c r="F71" i="10"/>
  <c r="L71" i="10" s="1"/>
  <c r="C71" i="10"/>
  <c r="B71" i="10"/>
  <c r="J70" i="10"/>
  <c r="J75" i="10" s="1"/>
  <c r="F70" i="10"/>
  <c r="N70" i="10" s="1"/>
  <c r="N75" i="10" s="1"/>
  <c r="C70" i="10"/>
  <c r="B70" i="10"/>
  <c r="K68" i="10"/>
  <c r="I68" i="10"/>
  <c r="H68" i="10"/>
  <c r="E68" i="10"/>
  <c r="D68" i="10"/>
  <c r="J67" i="10"/>
  <c r="F67" i="10"/>
  <c r="M67" i="10" s="1"/>
  <c r="M68" i="10" s="1"/>
  <c r="C67" i="10"/>
  <c r="B67" i="10"/>
  <c r="J66" i="10"/>
  <c r="F66" i="10"/>
  <c r="L66" i="10" s="1"/>
  <c r="C66" i="10"/>
  <c r="B66" i="10"/>
  <c r="J65" i="10"/>
  <c r="F65" i="10"/>
  <c r="L65" i="10" s="1"/>
  <c r="C65" i="10"/>
  <c r="B65" i="10"/>
  <c r="J64" i="10"/>
  <c r="F64" i="10"/>
  <c r="F68" i="10" s="1"/>
  <c r="C64" i="10"/>
  <c r="B64" i="10"/>
  <c r="J63" i="10"/>
  <c r="F63" i="10"/>
  <c r="L63" i="10" s="1"/>
  <c r="C63" i="10"/>
  <c r="B63" i="10"/>
  <c r="J62" i="10"/>
  <c r="F62" i="10"/>
  <c r="N62" i="10" s="1"/>
  <c r="N68" i="10" s="1"/>
  <c r="C62" i="10"/>
  <c r="B62" i="10"/>
  <c r="N60" i="10"/>
  <c r="K60" i="10"/>
  <c r="I60" i="10"/>
  <c r="H60" i="10"/>
  <c r="E60" i="10"/>
  <c r="D60" i="10"/>
  <c r="J59" i="10"/>
  <c r="F59" i="10"/>
  <c r="M59" i="10" s="1"/>
  <c r="C59" i="10"/>
  <c r="B59" i="10"/>
  <c r="J58" i="10"/>
  <c r="F58" i="10"/>
  <c r="L58" i="10" s="1"/>
  <c r="C58" i="10"/>
  <c r="B58" i="10"/>
  <c r="J57" i="10"/>
  <c r="F57" i="10"/>
  <c r="L57" i="10" s="1"/>
  <c r="C57" i="10"/>
  <c r="B57" i="10"/>
  <c r="J56" i="10"/>
  <c r="F56" i="10"/>
  <c r="L56" i="10" s="1"/>
  <c r="C56" i="10"/>
  <c r="B56" i="10"/>
  <c r="J55" i="10"/>
  <c r="F55" i="10"/>
  <c r="L55" i="10" s="1"/>
  <c r="C55" i="10"/>
  <c r="B55" i="10"/>
  <c r="J54" i="10"/>
  <c r="F54" i="10"/>
  <c r="L54" i="10" s="1"/>
  <c r="C54" i="10"/>
  <c r="B54" i="10"/>
  <c r="N52" i="10"/>
  <c r="M52" i="10"/>
  <c r="K52" i="10"/>
  <c r="I52" i="10"/>
  <c r="H52" i="10"/>
  <c r="E52" i="10"/>
  <c r="D52" i="10"/>
  <c r="J51" i="10"/>
  <c r="F51" i="10"/>
  <c r="L51" i="10" s="1"/>
  <c r="C51" i="10"/>
  <c r="B51" i="10"/>
  <c r="L50" i="10"/>
  <c r="J50" i="10"/>
  <c r="F50" i="10"/>
  <c r="C50" i="10"/>
  <c r="B50" i="10"/>
  <c r="J49" i="10"/>
  <c r="F49" i="10"/>
  <c r="L49" i="10" s="1"/>
  <c r="C49" i="10"/>
  <c r="B49" i="10"/>
  <c r="J48" i="10"/>
  <c r="F48" i="10"/>
  <c r="L48" i="10" s="1"/>
  <c r="C48" i="10"/>
  <c r="B48" i="10"/>
  <c r="J47" i="10"/>
  <c r="F47" i="10"/>
  <c r="C47" i="10"/>
  <c r="B47" i="10"/>
  <c r="J46" i="10"/>
  <c r="F46" i="10"/>
  <c r="L46" i="10" s="1"/>
  <c r="C46" i="10"/>
  <c r="B46" i="10"/>
  <c r="N44" i="10"/>
  <c r="M44" i="10"/>
  <c r="K44" i="10"/>
  <c r="I44" i="10"/>
  <c r="H44" i="10"/>
  <c r="E44" i="10"/>
  <c r="D44" i="10"/>
  <c r="J43" i="10"/>
  <c r="F43" i="10"/>
  <c r="L43" i="10" s="1"/>
  <c r="C43" i="10"/>
  <c r="B43" i="10"/>
  <c r="J42" i="10"/>
  <c r="F42" i="10"/>
  <c r="L42" i="10" s="1"/>
  <c r="C42" i="10"/>
  <c r="B42" i="10"/>
  <c r="J41" i="10"/>
  <c r="F41" i="10"/>
  <c r="L41" i="10" s="1"/>
  <c r="C41" i="10"/>
  <c r="B41" i="10"/>
  <c r="J40" i="10"/>
  <c r="F40" i="10"/>
  <c r="L40" i="10" s="1"/>
  <c r="C40" i="10"/>
  <c r="B40" i="10"/>
  <c r="J39" i="10"/>
  <c r="F39" i="10"/>
  <c r="L39" i="10" s="1"/>
  <c r="C39" i="10"/>
  <c r="B39" i="10"/>
  <c r="J38" i="10"/>
  <c r="F38" i="10"/>
  <c r="L38" i="10" s="1"/>
  <c r="C38" i="10"/>
  <c r="B38" i="10"/>
  <c r="N36" i="10"/>
  <c r="M36" i="10"/>
  <c r="I36" i="10"/>
  <c r="H36" i="10"/>
  <c r="E36" i="10"/>
  <c r="D36" i="10"/>
  <c r="J35" i="10"/>
  <c r="F35" i="10"/>
  <c r="K35" i="10" s="1"/>
  <c r="C35" i="10"/>
  <c r="B35" i="10"/>
  <c r="J34" i="10"/>
  <c r="F34" i="10"/>
  <c r="L34" i="10" s="1"/>
  <c r="C34" i="10"/>
  <c r="B34" i="10"/>
  <c r="J33" i="10"/>
  <c r="F33" i="10"/>
  <c r="K33" i="10" s="1"/>
  <c r="C33" i="10"/>
  <c r="B33" i="10"/>
  <c r="J32" i="10"/>
  <c r="F32" i="10"/>
  <c r="L32" i="10" s="1"/>
  <c r="C32" i="10"/>
  <c r="B32" i="10"/>
  <c r="J31" i="10"/>
  <c r="F31" i="10"/>
  <c r="C31" i="10"/>
  <c r="B31" i="10"/>
  <c r="J30" i="10"/>
  <c r="F30" i="10"/>
  <c r="K30" i="10" s="1"/>
  <c r="C30" i="10"/>
  <c r="B30" i="10"/>
  <c r="M28" i="10"/>
  <c r="L28" i="10"/>
  <c r="I28" i="10"/>
  <c r="H28" i="10"/>
  <c r="E28" i="10"/>
  <c r="D28" i="10"/>
  <c r="J27" i="10"/>
  <c r="F27" i="10"/>
  <c r="N27" i="10" s="1"/>
  <c r="N28" i="10" s="1"/>
  <c r="C27" i="10"/>
  <c r="B27" i="10"/>
  <c r="J26" i="10"/>
  <c r="F26" i="10"/>
  <c r="K26" i="10" s="1"/>
  <c r="C26" i="10"/>
  <c r="B26" i="10"/>
  <c r="J25" i="10"/>
  <c r="F25" i="10"/>
  <c r="K25" i="10" s="1"/>
  <c r="C25" i="10"/>
  <c r="B25" i="10"/>
  <c r="J24" i="10"/>
  <c r="F24" i="10"/>
  <c r="K24" i="10" s="1"/>
  <c r="C24" i="10"/>
  <c r="B24" i="10"/>
  <c r="J23" i="10"/>
  <c r="F23" i="10"/>
  <c r="K23" i="10" s="1"/>
  <c r="C23" i="10"/>
  <c r="B23" i="10"/>
  <c r="J22" i="10"/>
  <c r="F22" i="10"/>
  <c r="K22" i="10" s="1"/>
  <c r="C22" i="10"/>
  <c r="B22" i="10"/>
  <c r="M20" i="10"/>
  <c r="L20" i="10"/>
  <c r="I20" i="10"/>
  <c r="H20" i="10"/>
  <c r="E20" i="10"/>
  <c r="D20" i="10"/>
  <c r="J19" i="10"/>
  <c r="F19" i="10"/>
  <c r="N19" i="10" s="1"/>
  <c r="C19" i="10"/>
  <c r="B19" i="10"/>
  <c r="J18" i="10"/>
  <c r="F18" i="10"/>
  <c r="N18" i="10" s="1"/>
  <c r="C18" i="10"/>
  <c r="B18" i="10"/>
  <c r="J17" i="10"/>
  <c r="F17" i="10"/>
  <c r="K17" i="10" s="1"/>
  <c r="C17" i="10"/>
  <c r="B17" i="10"/>
  <c r="J16" i="10"/>
  <c r="F16" i="10"/>
  <c r="K16" i="10" s="1"/>
  <c r="C16" i="10"/>
  <c r="B16" i="10"/>
  <c r="J15" i="10"/>
  <c r="F15" i="10"/>
  <c r="F20" i="10" s="1"/>
  <c r="C15" i="10"/>
  <c r="B15" i="10"/>
  <c r="J14" i="10"/>
  <c r="F14" i="10"/>
  <c r="K14" i="10" s="1"/>
  <c r="C14" i="10"/>
  <c r="B14" i="10"/>
  <c r="N12" i="10"/>
  <c r="M12" i="10"/>
  <c r="I12" i="10"/>
  <c r="H12" i="10"/>
  <c r="E12" i="10"/>
  <c r="D12" i="10"/>
  <c r="J11" i="10"/>
  <c r="F11" i="10"/>
  <c r="K11" i="10" s="1"/>
  <c r="C11" i="10"/>
  <c r="B11" i="10"/>
  <c r="J10" i="10"/>
  <c r="F10" i="10"/>
  <c r="K10" i="10" s="1"/>
  <c r="C10" i="10"/>
  <c r="B10" i="10"/>
  <c r="J9" i="10"/>
  <c r="F9" i="10"/>
  <c r="L9" i="10" s="1"/>
  <c r="C9" i="10"/>
  <c r="B9" i="10"/>
  <c r="J8" i="10"/>
  <c r="F8" i="10"/>
  <c r="L8" i="10" s="1"/>
  <c r="C8" i="10"/>
  <c r="B8" i="10"/>
  <c r="J7" i="10"/>
  <c r="F7" i="10"/>
  <c r="K7" i="10" s="1"/>
  <c r="C7" i="10"/>
  <c r="B7" i="10"/>
  <c r="J6" i="10"/>
  <c r="F6" i="10"/>
  <c r="K6" i="10" s="1"/>
  <c r="C6" i="10"/>
  <c r="B6" i="10"/>
  <c r="L57" i="8"/>
  <c r="J57" i="8"/>
  <c r="Z25" i="9"/>
  <c r="Z23" i="9"/>
  <c r="Z17" i="9"/>
  <c r="Z15" i="9"/>
  <c r="Z13" i="9"/>
  <c r="Z11" i="9"/>
  <c r="Z9" i="9"/>
  <c r="Z7" i="9"/>
  <c r="Z5" i="9"/>
  <c r="Z3" i="9"/>
  <c r="W25" i="9"/>
  <c r="W23" i="9"/>
  <c r="W21" i="9"/>
  <c r="W19" i="9"/>
  <c r="W17" i="9"/>
  <c r="W15" i="9"/>
  <c r="W13" i="9"/>
  <c r="W11" i="9"/>
  <c r="W9" i="9"/>
  <c r="W7" i="9"/>
  <c r="W5" i="9"/>
  <c r="W3" i="9"/>
  <c r="T25" i="9"/>
  <c r="T23" i="9"/>
  <c r="T21" i="9"/>
  <c r="T19" i="9"/>
  <c r="T17" i="9"/>
  <c r="T15" i="9"/>
  <c r="T13" i="9"/>
  <c r="T11" i="9"/>
  <c r="T9" i="9"/>
  <c r="T7" i="9"/>
  <c r="T5" i="9"/>
  <c r="T3" i="9"/>
  <c r="Q25" i="9"/>
  <c r="Q23" i="9"/>
  <c r="Q21" i="9"/>
  <c r="Q19" i="9"/>
  <c r="Q17" i="9"/>
  <c r="Q15" i="9"/>
  <c r="Q13" i="9"/>
  <c r="Q11" i="9"/>
  <c r="Q9" i="9"/>
  <c r="Q7" i="9"/>
  <c r="Q5" i="9"/>
  <c r="Q3" i="9"/>
  <c r="N25" i="9"/>
  <c r="N23" i="9"/>
  <c r="N21" i="9"/>
  <c r="N19" i="9"/>
  <c r="N17" i="9"/>
  <c r="N15" i="9"/>
  <c r="N13" i="9"/>
  <c r="N11" i="9"/>
  <c r="N9" i="9"/>
  <c r="N7" i="9"/>
  <c r="N5" i="9"/>
  <c r="N3" i="9"/>
  <c r="K25" i="9"/>
  <c r="K23" i="9"/>
  <c r="K21" i="9"/>
  <c r="K19" i="9"/>
  <c r="K17" i="9"/>
  <c r="K15" i="9"/>
  <c r="K13" i="9"/>
  <c r="K11" i="9"/>
  <c r="K9" i="9"/>
  <c r="K7" i="9"/>
  <c r="K5" i="9"/>
  <c r="K3" i="9"/>
  <c r="H25" i="9"/>
  <c r="H23" i="9"/>
  <c r="H21" i="9"/>
  <c r="H19" i="9"/>
  <c r="H17" i="9"/>
  <c r="H15" i="9"/>
  <c r="H13" i="9"/>
  <c r="H11" i="9"/>
  <c r="H9" i="9"/>
  <c r="H7" i="9"/>
  <c r="H5" i="9"/>
  <c r="H3" i="9"/>
  <c r="E25" i="9"/>
  <c r="E23" i="9"/>
  <c r="E21" i="9"/>
  <c r="E19" i="9"/>
  <c r="E17" i="9"/>
  <c r="E15" i="9"/>
  <c r="E13" i="9"/>
  <c r="E11" i="9"/>
  <c r="E9" i="9"/>
  <c r="E7" i="9"/>
  <c r="E5" i="9"/>
  <c r="E3" i="9"/>
  <c r="B21" i="9"/>
  <c r="B25" i="9"/>
  <c r="B17" i="9"/>
  <c r="B23" i="9"/>
  <c r="B19" i="9"/>
  <c r="B15" i="9"/>
  <c r="B13" i="9"/>
  <c r="B11" i="9"/>
  <c r="B9" i="9"/>
  <c r="B7" i="9"/>
  <c r="B5" i="9"/>
  <c r="B3" i="9"/>
  <c r="N20" i="10" l="1"/>
  <c r="N82" i="10" s="1"/>
  <c r="H79" i="10"/>
  <c r="F12" i="10"/>
  <c r="E77" i="10"/>
  <c r="J68" i="10"/>
  <c r="F28" i="10"/>
  <c r="J44" i="10"/>
  <c r="J60" i="10"/>
  <c r="J79" i="10" s="1"/>
  <c r="J81" i="10" s="1"/>
  <c r="J36" i="10"/>
  <c r="J28" i="10"/>
  <c r="I79" i="10"/>
  <c r="I81" i="10" s="1"/>
  <c r="D77" i="10"/>
  <c r="D78" i="10" s="1"/>
  <c r="F44" i="10"/>
  <c r="F60" i="10"/>
  <c r="J20" i="10"/>
  <c r="F52" i="10"/>
  <c r="J12" i="10"/>
  <c r="F36" i="10"/>
  <c r="J52" i="10"/>
  <c r="L52" i="10"/>
  <c r="L75" i="10"/>
  <c r="K77" i="10"/>
  <c r="K12" i="10"/>
  <c r="L12" i="10"/>
  <c r="L44" i="10"/>
  <c r="L60" i="10"/>
  <c r="K36" i="10"/>
  <c r="K28" i="10"/>
  <c r="K20" i="10"/>
  <c r="M77" i="10"/>
  <c r="M60" i="10"/>
  <c r="M82" i="10" s="1"/>
  <c r="N77" i="10"/>
  <c r="L31" i="10"/>
  <c r="L36" i="10" s="1"/>
  <c r="F75" i="10"/>
  <c r="K15" i="10"/>
  <c r="L64" i="10"/>
  <c r="L68" i="10" s="1"/>
  <c r="J47" i="8"/>
  <c r="N78" i="10" l="1"/>
  <c r="F82" i="10"/>
  <c r="N83" i="10" s="1"/>
  <c r="K78" i="10"/>
  <c r="M78" i="10"/>
  <c r="L82" i="10"/>
  <c r="L77" i="10"/>
  <c r="L78" i="10" s="1"/>
  <c r="H81" i="10"/>
  <c r="K82" i="10"/>
  <c r="K83" i="10" l="1"/>
  <c r="L83" i="10"/>
  <c r="M83" i="10"/>
  <c r="Q3" i="6" l="1"/>
  <c r="Q4" i="6"/>
  <c r="Q5" i="6"/>
  <c r="Q6" i="6"/>
  <c r="Q7" i="6"/>
  <c r="Q8" i="6"/>
  <c r="Q9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40" i="6"/>
  <c r="Q41" i="6"/>
  <c r="Q42" i="6"/>
  <c r="Q46" i="6"/>
  <c r="Q47" i="6"/>
  <c r="Q48" i="6"/>
  <c r="Q52" i="6"/>
  <c r="Q53" i="6"/>
  <c r="Q54" i="6"/>
  <c r="Q2" i="6"/>
  <c r="P39" i="6"/>
  <c r="P43" i="6"/>
  <c r="P44" i="6"/>
  <c r="P45" i="6"/>
  <c r="P49" i="6"/>
  <c r="P50" i="6"/>
  <c r="P51" i="6"/>
  <c r="P55" i="6"/>
  <c r="AA44" i="9"/>
  <c r="AB44" i="9" s="1"/>
  <c r="Z44" i="9"/>
  <c r="X44" i="9"/>
  <c r="Y44" i="9" s="1"/>
  <c r="W44" i="9"/>
  <c r="U44" i="9"/>
  <c r="V44" i="9" s="1"/>
  <c r="T44" i="9"/>
  <c r="R44" i="9"/>
  <c r="S44" i="9" s="1"/>
  <c r="Q44" i="9"/>
  <c r="O44" i="9"/>
  <c r="P44" i="9" s="1"/>
  <c r="N44" i="9"/>
  <c r="L44" i="9"/>
  <c r="M44" i="9" s="1"/>
  <c r="K44" i="9"/>
  <c r="I44" i="9"/>
  <c r="J44" i="9" s="1"/>
  <c r="H44" i="9"/>
  <c r="F44" i="9"/>
  <c r="G44" i="9" s="1"/>
  <c r="E44" i="9"/>
  <c r="C44" i="9"/>
  <c r="D44" i="9" s="1"/>
  <c r="B44" i="9"/>
  <c r="AA43" i="9"/>
  <c r="Z43" i="9"/>
  <c r="X43" i="9"/>
  <c r="Y43" i="9" s="1"/>
  <c r="W43" i="9"/>
  <c r="U43" i="9"/>
  <c r="V43" i="9" s="1"/>
  <c r="T43" i="9"/>
  <c r="R43" i="9"/>
  <c r="S43" i="9" s="1"/>
  <c r="Q43" i="9"/>
  <c r="O43" i="9"/>
  <c r="P43" i="9" s="1"/>
  <c r="N43" i="9"/>
  <c r="L43" i="9"/>
  <c r="M43" i="9" s="1"/>
  <c r="K43" i="9"/>
  <c r="I43" i="9"/>
  <c r="J43" i="9" s="1"/>
  <c r="H43" i="9"/>
  <c r="F43" i="9"/>
  <c r="G43" i="9" s="1"/>
  <c r="E43" i="9"/>
  <c r="C43" i="9"/>
  <c r="D43" i="9" s="1"/>
  <c r="B43" i="9"/>
  <c r="AA42" i="9"/>
  <c r="AB42" i="9" s="1"/>
  <c r="Z42" i="9"/>
  <c r="X42" i="9"/>
  <c r="Y42" i="9" s="1"/>
  <c r="W42" i="9"/>
  <c r="U42" i="9"/>
  <c r="T42" i="9"/>
  <c r="R42" i="9"/>
  <c r="S42" i="9" s="1"/>
  <c r="Q42" i="9"/>
  <c r="O42" i="9"/>
  <c r="P42" i="9" s="1"/>
  <c r="N42" i="9"/>
  <c r="L42" i="9"/>
  <c r="M42" i="9" s="1"/>
  <c r="K42" i="9"/>
  <c r="I42" i="9"/>
  <c r="J42" i="9" s="1"/>
  <c r="H42" i="9"/>
  <c r="F42" i="9"/>
  <c r="G42" i="9" s="1"/>
  <c r="E42" i="9"/>
  <c r="C42" i="9"/>
  <c r="D42" i="9" s="1"/>
  <c r="B42" i="9"/>
  <c r="AA41" i="9"/>
  <c r="AB41" i="9" s="1"/>
  <c r="Z41" i="9"/>
  <c r="X41" i="9"/>
  <c r="Y41" i="9" s="1"/>
  <c r="W41" i="9"/>
  <c r="U41" i="9"/>
  <c r="V41" i="9" s="1"/>
  <c r="T41" i="9"/>
  <c r="R41" i="9"/>
  <c r="S41" i="9" s="1"/>
  <c r="Q41" i="9"/>
  <c r="O41" i="9"/>
  <c r="P41" i="9" s="1"/>
  <c r="N41" i="9"/>
  <c r="L41" i="9"/>
  <c r="M41" i="9" s="1"/>
  <c r="K41" i="9"/>
  <c r="I41" i="9"/>
  <c r="J41" i="9" s="1"/>
  <c r="H41" i="9"/>
  <c r="F41" i="9"/>
  <c r="G41" i="9" s="1"/>
  <c r="E41" i="9"/>
  <c r="C41" i="9"/>
  <c r="D41" i="9" s="1"/>
  <c r="B41" i="9"/>
  <c r="AA40" i="9"/>
  <c r="AB40" i="9" s="1"/>
  <c r="Z40" i="9"/>
  <c r="X40" i="9"/>
  <c r="Y40" i="9" s="1"/>
  <c r="W40" i="9"/>
  <c r="U40" i="9"/>
  <c r="V40" i="9" s="1"/>
  <c r="T40" i="9"/>
  <c r="R40" i="9"/>
  <c r="S40" i="9" s="1"/>
  <c r="Q40" i="9"/>
  <c r="O40" i="9"/>
  <c r="P40" i="9" s="1"/>
  <c r="N40" i="9"/>
  <c r="L40" i="9"/>
  <c r="M40" i="9" s="1"/>
  <c r="K40" i="9"/>
  <c r="I40" i="9"/>
  <c r="J40" i="9" s="1"/>
  <c r="H40" i="9"/>
  <c r="F40" i="9"/>
  <c r="G40" i="9" s="1"/>
  <c r="E40" i="9"/>
  <c r="C40" i="9"/>
  <c r="D40" i="9" s="1"/>
  <c r="B40" i="9"/>
  <c r="AA39" i="9"/>
  <c r="AB39" i="9" s="1"/>
  <c r="Z39" i="9"/>
  <c r="X39" i="9"/>
  <c r="Y39" i="9" s="1"/>
  <c r="W39" i="9"/>
  <c r="U39" i="9"/>
  <c r="V39" i="9" s="1"/>
  <c r="T39" i="9"/>
  <c r="R39" i="9"/>
  <c r="S39" i="9" s="1"/>
  <c r="Q39" i="9"/>
  <c r="O39" i="9"/>
  <c r="P39" i="9" s="1"/>
  <c r="N39" i="9"/>
  <c r="L39" i="9"/>
  <c r="M39" i="9" s="1"/>
  <c r="K39" i="9"/>
  <c r="I39" i="9"/>
  <c r="J39" i="9" s="1"/>
  <c r="H39" i="9"/>
  <c r="F39" i="9"/>
  <c r="G39" i="9" s="1"/>
  <c r="E39" i="9"/>
  <c r="C39" i="9"/>
  <c r="D39" i="9" s="1"/>
  <c r="B39" i="9"/>
  <c r="AA27" i="9" l="1"/>
  <c r="C27" i="9"/>
  <c r="C28" i="9" s="1"/>
  <c r="F27" i="9"/>
  <c r="L27" i="9"/>
  <c r="O27" i="9"/>
  <c r="I27" i="9"/>
  <c r="R27" i="9"/>
  <c r="U27" i="9"/>
  <c r="X27" i="9"/>
  <c r="F28" i="9" l="1"/>
  <c r="I28" i="9" s="1"/>
  <c r="L28" i="9" s="1"/>
  <c r="O28" i="9" s="1"/>
  <c r="R28" i="9" s="1"/>
  <c r="U28" i="9" s="1"/>
  <c r="X28" i="9" s="1"/>
  <c r="AA28" i="9" s="1"/>
  <c r="C29" i="9"/>
  <c r="K76" i="8" l="1"/>
  <c r="J76" i="8"/>
  <c r="I76" i="8"/>
  <c r="H76" i="8"/>
  <c r="E76" i="8"/>
  <c r="D76" i="8"/>
  <c r="J75" i="8"/>
  <c r="C74" i="8"/>
  <c r="J73" i="8"/>
  <c r="J72" i="8"/>
  <c r="J71" i="8"/>
  <c r="J70" i="8"/>
  <c r="K68" i="8"/>
  <c r="I68" i="8"/>
  <c r="H68" i="8"/>
  <c r="E68" i="8"/>
  <c r="D68" i="8"/>
  <c r="J67" i="8"/>
  <c r="J66" i="8"/>
  <c r="J65" i="8"/>
  <c r="J64" i="8"/>
  <c r="J63" i="8"/>
  <c r="J62" i="8"/>
  <c r="J68" i="8" s="1"/>
  <c r="N60" i="8"/>
  <c r="K60" i="8"/>
  <c r="J60" i="8"/>
  <c r="I60" i="8"/>
  <c r="H60" i="8"/>
  <c r="E60" i="8"/>
  <c r="D60" i="8"/>
  <c r="J59" i="8"/>
  <c r="J58" i="8"/>
  <c r="J56" i="8"/>
  <c r="J55" i="8"/>
  <c r="J54" i="8"/>
  <c r="N52" i="8"/>
  <c r="M52" i="8"/>
  <c r="K52" i="8"/>
  <c r="I52" i="8"/>
  <c r="H52" i="8"/>
  <c r="E52" i="8"/>
  <c r="D52" i="8"/>
  <c r="J51" i="8"/>
  <c r="J50" i="8"/>
  <c r="J49" i="8"/>
  <c r="J48" i="8"/>
  <c r="J46" i="8"/>
  <c r="J52" i="8" s="1"/>
  <c r="N44" i="8"/>
  <c r="M44" i="8"/>
  <c r="K44" i="8"/>
  <c r="I44" i="8"/>
  <c r="H44" i="8"/>
  <c r="E44" i="8"/>
  <c r="D44" i="8"/>
  <c r="J43" i="8"/>
  <c r="J42" i="8"/>
  <c r="J41" i="8"/>
  <c r="J40" i="8"/>
  <c r="J39" i="8"/>
  <c r="J38" i="8"/>
  <c r="J44" i="8" s="1"/>
  <c r="N36" i="8"/>
  <c r="M36" i="8"/>
  <c r="I36" i="8"/>
  <c r="H36" i="8"/>
  <c r="E36" i="8"/>
  <c r="D36" i="8"/>
  <c r="J35" i="8"/>
  <c r="J34" i="8"/>
  <c r="J33" i="8"/>
  <c r="J32" i="8"/>
  <c r="J31" i="8"/>
  <c r="J30" i="8"/>
  <c r="J36" i="8" s="1"/>
  <c r="M28" i="8"/>
  <c r="L28" i="8"/>
  <c r="I28" i="8"/>
  <c r="H28" i="8"/>
  <c r="E28" i="8"/>
  <c r="D28" i="8"/>
  <c r="J27" i="8"/>
  <c r="J26" i="8"/>
  <c r="J25" i="8"/>
  <c r="J24" i="8"/>
  <c r="J23" i="8"/>
  <c r="J22" i="8"/>
  <c r="J28" i="8" s="1"/>
  <c r="M20" i="8"/>
  <c r="L20" i="8"/>
  <c r="I20" i="8"/>
  <c r="H20" i="8"/>
  <c r="E20" i="8"/>
  <c r="D20" i="8"/>
  <c r="J19" i="8"/>
  <c r="J18" i="8"/>
  <c r="J17" i="8"/>
  <c r="J16" i="8"/>
  <c r="J15" i="8"/>
  <c r="J14" i="8"/>
  <c r="J20" i="8" s="1"/>
  <c r="N12" i="8"/>
  <c r="M12" i="8"/>
  <c r="I12" i="8"/>
  <c r="H12" i="8"/>
  <c r="E12" i="8"/>
  <c r="E78" i="8" s="1"/>
  <c r="D12" i="8"/>
  <c r="J11" i="8"/>
  <c r="J10" i="8"/>
  <c r="J9" i="8"/>
  <c r="J8" i="8"/>
  <c r="J7" i="8"/>
  <c r="J6" i="8"/>
  <c r="J12" i="8" s="1"/>
  <c r="M54" i="6"/>
  <c r="L54" i="6"/>
  <c r="D78" i="8" l="1"/>
  <c r="D79" i="8" s="1"/>
  <c r="I80" i="8"/>
  <c r="H80" i="8"/>
  <c r="J80" i="8"/>
  <c r="J82" i="8" s="1"/>
  <c r="I82" i="8" l="1"/>
  <c r="H82" i="8"/>
  <c r="Q39" i="5" l="1"/>
  <c r="Q38" i="5"/>
  <c r="Q37" i="5"/>
  <c r="Q36" i="5"/>
  <c r="Q35" i="5"/>
  <c r="Q34" i="5"/>
  <c r="B33" i="6" l="1"/>
  <c r="B35" i="6"/>
  <c r="B36" i="6"/>
  <c r="H42" i="6" s="1"/>
  <c r="B37" i="6"/>
  <c r="B32" i="6"/>
  <c r="B51" i="8" l="1"/>
  <c r="B46" i="8"/>
  <c r="B49" i="8"/>
  <c r="B47" i="8"/>
  <c r="B50" i="8"/>
  <c r="C26" i="6" l="1"/>
  <c r="D26" i="6" s="1" a="1"/>
  <c r="C38" i="8" s="1"/>
  <c r="C21" i="6"/>
  <c r="D21" i="6" s="1" a="1"/>
  <c r="C31" i="8" s="1"/>
  <c r="C24" i="6"/>
  <c r="D24" i="6" s="1" a="1"/>
  <c r="C34" i="8" s="1"/>
  <c r="C25" i="6"/>
  <c r="D25" i="6" s="1" a="1"/>
  <c r="C35" i="8" s="1"/>
  <c r="C15" i="6"/>
  <c r="D15" i="6" s="1" a="1"/>
  <c r="C23" i="8" s="1"/>
  <c r="C16" i="6"/>
  <c r="D16" i="6" s="1" a="1"/>
  <c r="C24" i="8" s="1"/>
  <c r="C10" i="6"/>
  <c r="D10" i="6" s="1" a="1"/>
  <c r="C16" i="8" s="1"/>
  <c r="C13" i="6"/>
  <c r="D13" i="6" s="1" a="1"/>
  <c r="C19" i="8" s="1"/>
  <c r="C3" i="6"/>
  <c r="D3" i="6" s="1" a="1"/>
  <c r="C4" i="6"/>
  <c r="D4" i="6" s="1" a="1"/>
  <c r="C7" i="6"/>
  <c r="D7" i="6" s="1" a="1"/>
  <c r="B50" i="6"/>
  <c r="B48" i="6"/>
  <c r="B39" i="6"/>
  <c r="B29" i="6"/>
  <c r="B30" i="6"/>
  <c r="B26" i="6"/>
  <c r="B21" i="6"/>
  <c r="B22" i="6"/>
  <c r="I27" i="6" s="1"/>
  <c r="B24" i="6"/>
  <c r="B19" i="6"/>
  <c r="B11" i="6"/>
  <c r="B12" i="6"/>
  <c r="B13" i="6"/>
  <c r="B3" i="6"/>
  <c r="H10" i="6" s="1"/>
  <c r="B4" i="6"/>
  <c r="B5" i="6"/>
  <c r="AA39" i="5"/>
  <c r="Z39" i="5"/>
  <c r="B55" i="6" s="1"/>
  <c r="AA38" i="5"/>
  <c r="C54" i="6" s="1"/>
  <c r="D54" i="6" s="1" a="1"/>
  <c r="D54" i="6" s="1"/>
  <c r="J54" i="6" s="1"/>
  <c r="Z38" i="5"/>
  <c r="B54" i="6" s="1"/>
  <c r="B74" i="8" s="1"/>
  <c r="AA37" i="5"/>
  <c r="Z37" i="5"/>
  <c r="B53" i="6" s="1"/>
  <c r="AA36" i="5"/>
  <c r="Z36" i="5"/>
  <c r="B52" i="6" s="1"/>
  <c r="AA35" i="5"/>
  <c r="Z35" i="5"/>
  <c r="B51" i="6" s="1"/>
  <c r="AA34" i="5"/>
  <c r="Z34" i="5"/>
  <c r="X39" i="5"/>
  <c r="W39" i="5"/>
  <c r="B49" i="6" s="1"/>
  <c r="H55" i="6" s="1"/>
  <c r="X38" i="5"/>
  <c r="W38" i="5"/>
  <c r="X37" i="5"/>
  <c r="W37" i="5"/>
  <c r="B47" i="6" s="1"/>
  <c r="X36" i="5"/>
  <c r="Y36" i="5" s="1"/>
  <c r="W36" i="5"/>
  <c r="B46" i="6" s="1"/>
  <c r="X35" i="5"/>
  <c r="W35" i="5"/>
  <c r="B45" i="6" s="1"/>
  <c r="X34" i="5"/>
  <c r="W34" i="5"/>
  <c r="B44" i="6" s="1"/>
  <c r="U39" i="5"/>
  <c r="T39" i="5"/>
  <c r="B43" i="6" s="1"/>
  <c r="U38" i="5"/>
  <c r="T38" i="5"/>
  <c r="B42" i="6" s="1"/>
  <c r="U37" i="5"/>
  <c r="T37" i="5"/>
  <c r="B41" i="6" s="1"/>
  <c r="B57" i="8" s="1"/>
  <c r="U36" i="5"/>
  <c r="T36" i="5"/>
  <c r="B40" i="6" s="1"/>
  <c r="H46" i="6" s="1"/>
  <c r="U35" i="5"/>
  <c r="T35" i="5"/>
  <c r="U34" i="5"/>
  <c r="T34" i="5"/>
  <c r="B38" i="6" s="1"/>
  <c r="B54" i="8" s="1"/>
  <c r="R39" i="5"/>
  <c r="R38" i="5"/>
  <c r="R37" i="5"/>
  <c r="R36" i="5"/>
  <c r="S36" i="5" s="1"/>
  <c r="B34" i="6"/>
  <c r="H40" i="6" s="1"/>
  <c r="R35" i="5"/>
  <c r="R34" i="5"/>
  <c r="O39" i="5"/>
  <c r="P39" i="5" s="1"/>
  <c r="N39" i="5"/>
  <c r="B31" i="6" s="1"/>
  <c r="O38" i="5"/>
  <c r="P38" i="5" s="1"/>
  <c r="N38" i="5"/>
  <c r="O37" i="5"/>
  <c r="P37" i="5" s="1"/>
  <c r="N37" i="5"/>
  <c r="O36" i="5"/>
  <c r="P36" i="5" s="1"/>
  <c r="N36" i="5"/>
  <c r="B28" i="6" s="1"/>
  <c r="O35" i="5"/>
  <c r="P35" i="5" s="1"/>
  <c r="N35" i="5"/>
  <c r="B27" i="6" s="1"/>
  <c r="O34" i="5"/>
  <c r="P34" i="5" s="1"/>
  <c r="N34" i="5"/>
  <c r="L39" i="5"/>
  <c r="M39" i="5" s="1"/>
  <c r="K39" i="5"/>
  <c r="B25" i="6" s="1"/>
  <c r="L38" i="5"/>
  <c r="M38" i="5" s="1"/>
  <c r="K38" i="5"/>
  <c r="L37" i="5"/>
  <c r="M37" i="5" s="1"/>
  <c r="K37" i="5"/>
  <c r="B23" i="6" s="1"/>
  <c r="L36" i="5"/>
  <c r="M36" i="5" s="1"/>
  <c r="K36" i="5"/>
  <c r="L35" i="5"/>
  <c r="M35" i="5" s="1"/>
  <c r="K35" i="5"/>
  <c r="L34" i="5"/>
  <c r="M34" i="5" s="1"/>
  <c r="K34" i="5"/>
  <c r="B20" i="6" s="1"/>
  <c r="I39" i="5"/>
  <c r="J39" i="5" s="1"/>
  <c r="H39" i="5"/>
  <c r="I38" i="5"/>
  <c r="J38" i="5" s="1"/>
  <c r="H38" i="5"/>
  <c r="B18" i="6" s="1"/>
  <c r="H23" i="6" s="1"/>
  <c r="I37" i="5"/>
  <c r="J37" i="5" s="1"/>
  <c r="H37" i="5"/>
  <c r="B17" i="6" s="1"/>
  <c r="I36" i="5"/>
  <c r="J36" i="5" s="1"/>
  <c r="H36" i="5"/>
  <c r="B16" i="6" s="1"/>
  <c r="I35" i="5"/>
  <c r="J35" i="5" s="1"/>
  <c r="H35" i="5"/>
  <c r="B15" i="6" s="1"/>
  <c r="I34" i="5"/>
  <c r="J34" i="5" s="1"/>
  <c r="I22" i="5" s="1"/>
  <c r="H34" i="5"/>
  <c r="B14" i="6" s="1"/>
  <c r="H20" i="6" s="1"/>
  <c r="F39" i="5"/>
  <c r="G39" i="5" s="1"/>
  <c r="E39" i="5"/>
  <c r="F38" i="5"/>
  <c r="G38" i="5" s="1"/>
  <c r="E38" i="5"/>
  <c r="F37" i="5"/>
  <c r="G37" i="5" s="1"/>
  <c r="E37" i="5"/>
  <c r="F36" i="5"/>
  <c r="G36" i="5" s="1"/>
  <c r="E36" i="5"/>
  <c r="B10" i="6" s="1"/>
  <c r="H16" i="6" s="1"/>
  <c r="F35" i="5"/>
  <c r="G35" i="5" s="1"/>
  <c r="E35" i="5"/>
  <c r="B9" i="6" s="1"/>
  <c r="F34" i="5"/>
  <c r="G34" i="5" s="1"/>
  <c r="F22" i="5" s="1"/>
  <c r="E34" i="5"/>
  <c r="B8" i="6" s="1"/>
  <c r="H21" i="6" s="1"/>
  <c r="C39" i="5"/>
  <c r="D39" i="5" s="1"/>
  <c r="C38" i="5"/>
  <c r="D38" i="5" s="1"/>
  <c r="C37" i="5"/>
  <c r="D37" i="5" s="1"/>
  <c r="C36" i="5"/>
  <c r="D36" i="5" s="1"/>
  <c r="C35" i="5"/>
  <c r="D35" i="5" s="1"/>
  <c r="C34" i="5"/>
  <c r="D34" i="5" s="1"/>
  <c r="B39" i="5"/>
  <c r="B38" i="5"/>
  <c r="B6" i="6" s="1"/>
  <c r="B37" i="5"/>
  <c r="B36" i="5"/>
  <c r="B35" i="5"/>
  <c r="B34" i="5"/>
  <c r="B2" i="6" s="1"/>
  <c r="H8" i="6" s="1"/>
  <c r="H25" i="6" l="1"/>
  <c r="I21" i="6"/>
  <c r="C6" i="6"/>
  <c r="D6" i="6" s="1" a="1"/>
  <c r="L6" i="6" s="1"/>
  <c r="S34" i="5"/>
  <c r="C32" i="6"/>
  <c r="D32" i="6" s="1" a="1"/>
  <c r="C46" i="8" s="1"/>
  <c r="C42" i="6"/>
  <c r="D42" i="6" s="1" a="1"/>
  <c r="V38" i="5"/>
  <c r="AB34" i="5"/>
  <c r="C50" i="6"/>
  <c r="D50" i="6" s="1" a="1"/>
  <c r="H27" i="6"/>
  <c r="H34" i="6"/>
  <c r="C5" i="6"/>
  <c r="D5" i="6" s="1" a="1"/>
  <c r="M5" i="6" s="1"/>
  <c r="H49" i="6"/>
  <c r="B59" i="8"/>
  <c r="C43" i="6"/>
  <c r="D43" i="6" s="1" a="1"/>
  <c r="V39" i="5"/>
  <c r="C51" i="6"/>
  <c r="D51" i="6" s="1" a="1"/>
  <c r="AB35" i="5"/>
  <c r="AA22" i="5" s="1"/>
  <c r="C22" i="6"/>
  <c r="D22" i="6" s="1" a="1"/>
  <c r="C32" i="8" s="1"/>
  <c r="B72" i="8"/>
  <c r="C8" i="6"/>
  <c r="D8" i="6" s="1" a="1"/>
  <c r="S37" i="5"/>
  <c r="C35" i="6"/>
  <c r="D35" i="6" s="1" a="1"/>
  <c r="C49" i="8" s="1"/>
  <c r="Y34" i="5"/>
  <c r="C44" i="6"/>
  <c r="D44" i="6" s="1" a="1"/>
  <c r="C52" i="6"/>
  <c r="D52" i="6" s="1" a="1"/>
  <c r="AB36" i="5"/>
  <c r="B73" i="8"/>
  <c r="C12" i="6"/>
  <c r="D12" i="6" s="1" a="1"/>
  <c r="C18" i="8" s="1"/>
  <c r="C31" i="6"/>
  <c r="D31" i="6" s="1" a="1"/>
  <c r="C43" i="8" s="1"/>
  <c r="S39" i="5"/>
  <c r="C37" i="6"/>
  <c r="D37" i="6" s="1" a="1"/>
  <c r="C51" i="8" s="1"/>
  <c r="Y35" i="5"/>
  <c r="C45" i="6"/>
  <c r="D45" i="6" s="1" a="1"/>
  <c r="C63" i="8" s="1"/>
  <c r="C53" i="6"/>
  <c r="D53" i="6" s="1" a="1"/>
  <c r="AB37" i="5"/>
  <c r="C11" i="6"/>
  <c r="D11" i="6" s="1" a="1"/>
  <c r="C17" i="8" s="1"/>
  <c r="C29" i="6"/>
  <c r="D29" i="6" s="1" a="1"/>
  <c r="C41" i="8" s="1"/>
  <c r="Y39" i="5"/>
  <c r="C49" i="6"/>
  <c r="D49" i="6" s="1" a="1"/>
  <c r="C67" i="8" s="1"/>
  <c r="B58" i="8"/>
  <c r="B71" i="8"/>
  <c r="C23" i="6"/>
  <c r="D23" i="6" s="1" a="1"/>
  <c r="C33" i="8" s="1"/>
  <c r="C27" i="6"/>
  <c r="D27" i="6" s="1" a="1"/>
  <c r="C39" i="8" s="1"/>
  <c r="F74" i="8"/>
  <c r="P54" i="6"/>
  <c r="C9" i="6"/>
  <c r="D9" i="6" s="1" a="1"/>
  <c r="C15" i="8" s="1"/>
  <c r="B75" i="8"/>
  <c r="C14" i="6"/>
  <c r="D14" i="6" s="1" a="1"/>
  <c r="C22" i="8" s="1"/>
  <c r="C22" i="5"/>
  <c r="C23" i="5" s="1"/>
  <c r="F23" i="5" s="1"/>
  <c r="I23" i="5" s="1"/>
  <c r="V35" i="5"/>
  <c r="C39" i="6"/>
  <c r="D39" i="6" s="1" a="1"/>
  <c r="M39" i="6" s="1"/>
  <c r="Y37" i="5"/>
  <c r="X22" i="5" s="1"/>
  <c r="C47" i="6"/>
  <c r="D47" i="6" s="1" a="1"/>
  <c r="C65" i="8" s="1"/>
  <c r="C55" i="6"/>
  <c r="D55" i="6" s="1" a="1"/>
  <c r="AB39" i="5"/>
  <c r="C19" i="6"/>
  <c r="D19" i="6" s="1" a="1"/>
  <c r="C27" i="8" s="1"/>
  <c r="C18" i="6"/>
  <c r="D18" i="6" s="1" a="1"/>
  <c r="C26" i="8" s="1"/>
  <c r="C40" i="6"/>
  <c r="D40" i="6" s="1" a="1"/>
  <c r="V36" i="5"/>
  <c r="Y38" i="5"/>
  <c r="C48" i="6"/>
  <c r="D48" i="6" s="1" a="1"/>
  <c r="C66" i="8" s="1"/>
  <c r="C17" i="6"/>
  <c r="D17" i="6" s="1" a="1"/>
  <c r="C25" i="8" s="1"/>
  <c r="C41" i="6"/>
  <c r="D41" i="6" s="1" a="1"/>
  <c r="V37" i="5"/>
  <c r="C38" i="6"/>
  <c r="D38" i="6" s="1" a="1"/>
  <c r="C54" i="8" s="1"/>
  <c r="V34" i="5"/>
  <c r="S38" i="5"/>
  <c r="C36" i="6"/>
  <c r="D36" i="6" s="1" a="1"/>
  <c r="C50" i="8" s="1"/>
  <c r="S35" i="5"/>
  <c r="C33" i="6"/>
  <c r="D33" i="6" s="1" a="1"/>
  <c r="C47" i="8" s="1"/>
  <c r="L22" i="5"/>
  <c r="L23" i="5" s="1"/>
  <c r="C20" i="6"/>
  <c r="D20" i="6" s="1" a="1"/>
  <c r="C30" i="8" s="1"/>
  <c r="H14" i="6"/>
  <c r="H22" i="6"/>
  <c r="H17" i="6"/>
  <c r="H15" i="6"/>
  <c r="C2" i="6"/>
  <c r="D2" i="6" s="1" a="1"/>
  <c r="M2" i="6" s="1"/>
  <c r="B39" i="8"/>
  <c r="B22" i="8"/>
  <c r="B24" i="8"/>
  <c r="B30" i="8"/>
  <c r="B65" i="8"/>
  <c r="B9" i="8"/>
  <c r="B63" i="8"/>
  <c r="B8" i="8"/>
  <c r="C11" i="8"/>
  <c r="M7" i="6"/>
  <c r="B26" i="8"/>
  <c r="B70" i="8"/>
  <c r="B27" i="8"/>
  <c r="B25" i="8"/>
  <c r="B23" i="8"/>
  <c r="B35" i="8"/>
  <c r="B7" i="8"/>
  <c r="B17" i="8"/>
  <c r="B43" i="8"/>
  <c r="C8" i="8"/>
  <c r="M4" i="6"/>
  <c r="B64" i="8"/>
  <c r="B56" i="8"/>
  <c r="B40" i="8"/>
  <c r="B55" i="8"/>
  <c r="B67" i="8"/>
  <c r="B14" i="8"/>
  <c r="B19" i="8"/>
  <c r="B31" i="8"/>
  <c r="B62" i="8"/>
  <c r="B6" i="8"/>
  <c r="B66" i="8"/>
  <c r="B10" i="8"/>
  <c r="B34" i="8"/>
  <c r="B33" i="8"/>
  <c r="B32" i="8"/>
  <c r="B48" i="8"/>
  <c r="B18" i="8"/>
  <c r="B38" i="8"/>
  <c r="B16" i="8"/>
  <c r="B42" i="8"/>
  <c r="M3" i="6"/>
  <c r="C7" i="8"/>
  <c r="B15" i="8"/>
  <c r="B41" i="8"/>
  <c r="M8" i="6"/>
  <c r="C14" i="8"/>
  <c r="M32" i="6"/>
  <c r="L32" i="6"/>
  <c r="L37" i="6"/>
  <c r="M37" i="6"/>
  <c r="M35" i="6"/>
  <c r="L35" i="6"/>
  <c r="L17" i="6"/>
  <c r="M17" i="6"/>
  <c r="M38" i="6"/>
  <c r="L38" i="6"/>
  <c r="L7" i="6"/>
  <c r="M25" i="6"/>
  <c r="L25" i="6"/>
  <c r="L4" i="6"/>
  <c r="M24" i="6"/>
  <c r="L24" i="6"/>
  <c r="L48" i="6"/>
  <c r="M48" i="6"/>
  <c r="L3" i="6"/>
  <c r="L8" i="6"/>
  <c r="M22" i="6"/>
  <c r="L22" i="6"/>
  <c r="M45" i="6"/>
  <c r="L45" i="6"/>
  <c r="M9" i="6"/>
  <c r="L9" i="6"/>
  <c r="L19" i="6"/>
  <c r="M16" i="6"/>
  <c r="L16" i="6"/>
  <c r="L15" i="6"/>
  <c r="M15" i="6"/>
  <c r="L5" i="6"/>
  <c r="M13" i="6"/>
  <c r="L13" i="6"/>
  <c r="L21" i="6"/>
  <c r="M21" i="6"/>
  <c r="M26" i="6"/>
  <c r="L26" i="6"/>
  <c r="M11" i="6"/>
  <c r="L11" i="6"/>
  <c r="L31" i="6"/>
  <c r="M10" i="6"/>
  <c r="L10" i="6"/>
  <c r="M29" i="6"/>
  <c r="L29" i="6"/>
  <c r="B7" i="6"/>
  <c r="C28" i="6"/>
  <c r="D28" i="6" s="1" a="1"/>
  <c r="C40" i="8" s="1"/>
  <c r="C34" i="6"/>
  <c r="D34" i="6" s="1" a="1"/>
  <c r="C48" i="8" s="1"/>
  <c r="C46" i="6"/>
  <c r="D46" i="6" s="1" a="1"/>
  <c r="C64" i="8" s="1"/>
  <c r="O22" i="5"/>
  <c r="C30" i="6"/>
  <c r="D30" i="6" s="1" a="1"/>
  <c r="C42" i="8" s="1"/>
  <c r="D49" i="6"/>
  <c r="J49" i="6" s="1"/>
  <c r="Q49" i="6" s="1"/>
  <c r="D14" i="6"/>
  <c r="J14" i="6" s="1"/>
  <c r="P14" i="6" s="1"/>
  <c r="D15" i="6"/>
  <c r="J15" i="6" s="1"/>
  <c r="P15" i="6" s="1"/>
  <c r="D25" i="6"/>
  <c r="J25" i="6" s="1"/>
  <c r="P25" i="6" s="1"/>
  <c r="D11" i="6"/>
  <c r="J11" i="6" s="1"/>
  <c r="P11" i="6" s="1"/>
  <c r="D10" i="6"/>
  <c r="J10" i="6" s="1"/>
  <c r="P10" i="6" s="1"/>
  <c r="D24" i="6"/>
  <c r="J24" i="6" s="1"/>
  <c r="P24" i="6" s="1"/>
  <c r="D13" i="6"/>
  <c r="J13" i="6" s="1"/>
  <c r="P13" i="6" s="1"/>
  <c r="D31" i="6"/>
  <c r="J31" i="6" s="1"/>
  <c r="P31" i="6" s="1"/>
  <c r="D9" i="6"/>
  <c r="J9" i="6" s="1"/>
  <c r="P9" i="6" s="1"/>
  <c r="D45" i="6"/>
  <c r="J45" i="6" s="1"/>
  <c r="Q45" i="6" s="1"/>
  <c r="D37" i="6"/>
  <c r="J37" i="6" s="1"/>
  <c r="P37" i="6" s="1"/>
  <c r="D21" i="6"/>
  <c r="J21" i="6" s="1"/>
  <c r="P21" i="6" s="1"/>
  <c r="D26" i="6"/>
  <c r="J26" i="6" s="1"/>
  <c r="P26" i="6" s="1"/>
  <c r="D32" i="6"/>
  <c r="J32" i="6" s="1"/>
  <c r="P32" i="6" s="1"/>
  <c r="D17" i="6"/>
  <c r="J17" i="6" s="1"/>
  <c r="P17" i="6" s="1"/>
  <c r="D16" i="6"/>
  <c r="J16" i="6" s="1"/>
  <c r="P16" i="6" s="1"/>
  <c r="D8" i="6"/>
  <c r="J8" i="6" s="1"/>
  <c r="P8" i="6" s="1"/>
  <c r="D22" i="6"/>
  <c r="J22" i="6" s="1"/>
  <c r="P22" i="6" s="1"/>
  <c r="D7" i="6"/>
  <c r="J7" i="6" s="1"/>
  <c r="P7" i="6" s="1"/>
  <c r="D5" i="6"/>
  <c r="J5" i="6" s="1"/>
  <c r="P5" i="6" s="1"/>
  <c r="D4" i="6"/>
  <c r="J4" i="6" s="1"/>
  <c r="D3" i="6"/>
  <c r="C62" i="8" l="1"/>
  <c r="M44" i="6"/>
  <c r="D44" i="6"/>
  <c r="J44" i="6" s="1"/>
  <c r="Q44" i="6" s="1"/>
  <c r="L44" i="6"/>
  <c r="C70" i="8"/>
  <c r="D50" i="6"/>
  <c r="J50" i="6" s="1"/>
  <c r="Q50" i="6" s="1"/>
  <c r="L50" i="6"/>
  <c r="M50" i="6"/>
  <c r="M6" i="6"/>
  <c r="M19" i="6"/>
  <c r="C10" i="8"/>
  <c r="C59" i="8"/>
  <c r="D43" i="6"/>
  <c r="J43" i="6" s="1"/>
  <c r="L43" i="6"/>
  <c r="M43" i="6"/>
  <c r="D23" i="6"/>
  <c r="J23" i="6" s="1"/>
  <c r="P23" i="6" s="1"/>
  <c r="M12" i="6"/>
  <c r="M18" i="6"/>
  <c r="M52" i="6"/>
  <c r="D52" i="6"/>
  <c r="J52" i="6" s="1"/>
  <c r="L52" i="6"/>
  <c r="C72" i="8"/>
  <c r="D12" i="6"/>
  <c r="J12" i="6" s="1"/>
  <c r="L18" i="6"/>
  <c r="F8" i="8"/>
  <c r="L8" i="8" s="1"/>
  <c r="P4" i="6"/>
  <c r="M49" i="6"/>
  <c r="C9" i="8"/>
  <c r="D18" i="6"/>
  <c r="J18" i="6" s="1"/>
  <c r="P18" i="6" s="1"/>
  <c r="D35" i="6"/>
  <c r="J35" i="6" s="1"/>
  <c r="P35" i="6" s="1"/>
  <c r="L49" i="6"/>
  <c r="C55" i="8"/>
  <c r="D40" i="6"/>
  <c r="J40" i="6" s="1"/>
  <c r="L40" i="6"/>
  <c r="M40" i="6"/>
  <c r="C56" i="8"/>
  <c r="D51" i="6"/>
  <c r="J51" i="6" s="1"/>
  <c r="L51" i="6"/>
  <c r="M51" i="6"/>
  <c r="C71" i="8"/>
  <c r="M55" i="6"/>
  <c r="L55" i="6"/>
  <c r="C75" i="8"/>
  <c r="D55" i="6"/>
  <c r="J55" i="6" s="1"/>
  <c r="L12" i="6"/>
  <c r="D27" i="6"/>
  <c r="J27" i="6" s="1"/>
  <c r="P27" i="6" s="1"/>
  <c r="M53" i="6"/>
  <c r="D53" i="6"/>
  <c r="J53" i="6" s="1"/>
  <c r="L53" i="6"/>
  <c r="C73" i="8"/>
  <c r="D6" i="6"/>
  <c r="J6" i="6" s="1"/>
  <c r="P6" i="6" s="1"/>
  <c r="D19" i="6"/>
  <c r="J19" i="6" s="1"/>
  <c r="P19" i="6" s="1"/>
  <c r="L47" i="6"/>
  <c r="L39" i="6"/>
  <c r="M14" i="6"/>
  <c r="D39" i="6"/>
  <c r="J39" i="6" s="1"/>
  <c r="Q39" i="6" s="1"/>
  <c r="M47" i="6"/>
  <c r="L14" i="6"/>
  <c r="D48" i="6"/>
  <c r="J48" i="6" s="1"/>
  <c r="P48" i="6" s="1"/>
  <c r="D47" i="6"/>
  <c r="J47" i="6" s="1"/>
  <c r="P47" i="6" s="1"/>
  <c r="D29" i="6"/>
  <c r="J29" i="6" s="1"/>
  <c r="P29" i="6" s="1"/>
  <c r="M23" i="6"/>
  <c r="M27" i="6"/>
  <c r="D42" i="6"/>
  <c r="J42" i="6" s="1"/>
  <c r="L42" i="6"/>
  <c r="C58" i="8"/>
  <c r="M42" i="6"/>
  <c r="D38" i="6"/>
  <c r="J38" i="6" s="1"/>
  <c r="P38" i="6" s="1"/>
  <c r="M31" i="6"/>
  <c r="L23" i="6"/>
  <c r="L27" i="6"/>
  <c r="U22" i="5"/>
  <c r="D41" i="6"/>
  <c r="J41" i="6" s="1"/>
  <c r="L41" i="6"/>
  <c r="C57" i="8"/>
  <c r="M41" i="6"/>
  <c r="R22" i="5"/>
  <c r="M33" i="6"/>
  <c r="L33" i="6"/>
  <c r="D33" i="6"/>
  <c r="J33" i="6" s="1"/>
  <c r="P33" i="6" s="1"/>
  <c r="O23" i="5"/>
  <c r="M20" i="6"/>
  <c r="L20" i="6"/>
  <c r="D20" i="6"/>
  <c r="J20" i="6" s="1"/>
  <c r="C6" i="8"/>
  <c r="L2" i="6"/>
  <c r="D2" i="6"/>
  <c r="J2" i="6" s="1"/>
  <c r="F38" i="8"/>
  <c r="F19" i="8"/>
  <c r="N19" i="8" s="1"/>
  <c r="F23" i="8"/>
  <c r="K23" i="8" s="1"/>
  <c r="F11" i="8"/>
  <c r="K11" i="8" s="1"/>
  <c r="F15" i="8"/>
  <c r="F49" i="8"/>
  <c r="L49" i="8" s="1"/>
  <c r="F66" i="8"/>
  <c r="L66" i="8" s="1"/>
  <c r="F70" i="8"/>
  <c r="F65" i="8"/>
  <c r="L65" i="8" s="1"/>
  <c r="F34" i="8"/>
  <c r="L34" i="8" s="1"/>
  <c r="F43" i="8"/>
  <c r="L43" i="8" s="1"/>
  <c r="F51" i="8"/>
  <c r="L51" i="8" s="1"/>
  <c r="F24" i="8"/>
  <c r="K24" i="8" s="1"/>
  <c r="F67" i="8"/>
  <c r="M67" i="8" s="1"/>
  <c r="F22" i="8"/>
  <c r="F46" i="8"/>
  <c r="L46" i="8" s="1"/>
  <c r="F32" i="8"/>
  <c r="L32" i="8" s="1"/>
  <c r="F27" i="8"/>
  <c r="N27" i="8" s="1"/>
  <c r="N28" i="8" s="1"/>
  <c r="F35" i="8"/>
  <c r="K35" i="8" s="1"/>
  <c r="F14" i="8"/>
  <c r="K14" i="8" s="1"/>
  <c r="F31" i="8"/>
  <c r="F41" i="8"/>
  <c r="L41" i="8" s="1"/>
  <c r="F25" i="8"/>
  <c r="K25" i="8" s="1"/>
  <c r="F26" i="8"/>
  <c r="K26" i="8" s="1"/>
  <c r="F47" i="8"/>
  <c r="F17" i="8"/>
  <c r="K17" i="8" s="1"/>
  <c r="B11" i="8"/>
  <c r="F9" i="8"/>
  <c r="L9" i="8" s="1"/>
  <c r="L12" i="8" s="1"/>
  <c r="F10" i="8"/>
  <c r="K10" i="8" s="1"/>
  <c r="F63" i="8"/>
  <c r="L63" i="8" s="1"/>
  <c r="F16" i="8"/>
  <c r="K16" i="8" s="1"/>
  <c r="M36" i="6"/>
  <c r="L36" i="6"/>
  <c r="D28" i="6"/>
  <c r="J28" i="6" s="1"/>
  <c r="P28" i="6" s="1"/>
  <c r="M28" i="6"/>
  <c r="L28" i="6"/>
  <c r="C60" i="6"/>
  <c r="G34" i="9" s="1"/>
  <c r="D46" i="6"/>
  <c r="J46" i="6" s="1"/>
  <c r="P46" i="6" s="1"/>
  <c r="L46" i="6"/>
  <c r="M46" i="6"/>
  <c r="D34" i="6"/>
  <c r="J34" i="6" s="1"/>
  <c r="P34" i="6" s="1"/>
  <c r="L34" i="6"/>
  <c r="M34" i="6"/>
  <c r="C59" i="6"/>
  <c r="G33" i="9" s="1"/>
  <c r="D30" i="6"/>
  <c r="J30" i="6" s="1"/>
  <c r="P30" i="6" s="1"/>
  <c r="L30" i="6"/>
  <c r="M30" i="6"/>
  <c r="C61" i="6"/>
  <c r="G35" i="9" s="1"/>
  <c r="C62" i="6"/>
  <c r="G36" i="9" s="1"/>
  <c r="J3" i="6"/>
  <c r="P3" i="6" s="1"/>
  <c r="D36" i="6"/>
  <c r="J36" i="6" s="1"/>
  <c r="P36" i="6" s="1"/>
  <c r="C24" i="5" l="1"/>
  <c r="P42" i="6"/>
  <c r="F58" i="8"/>
  <c r="L58" i="8" s="1"/>
  <c r="F6" i="8"/>
  <c r="K6" i="8" s="1"/>
  <c r="P2" i="6"/>
  <c r="P53" i="6"/>
  <c r="F73" i="8"/>
  <c r="L73" i="8" s="1"/>
  <c r="Q59" i="6"/>
  <c r="F18" i="8"/>
  <c r="N18" i="8" s="1"/>
  <c r="N20" i="8" s="1"/>
  <c r="P12" i="6"/>
  <c r="P62" i="6" s="1"/>
  <c r="F56" i="8"/>
  <c r="L56" i="8" s="1"/>
  <c r="P40" i="6"/>
  <c r="P60" i="6" s="1"/>
  <c r="F33" i="8"/>
  <c r="K33" i="8" s="1"/>
  <c r="K36" i="8" s="1"/>
  <c r="F71" i="8"/>
  <c r="L71" i="8" s="1"/>
  <c r="Q51" i="6"/>
  <c r="Q43" i="6"/>
  <c r="F59" i="8"/>
  <c r="M59" i="8" s="1"/>
  <c r="M60" i="8" s="1"/>
  <c r="P20" i="6"/>
  <c r="R23" i="5"/>
  <c r="U23" i="5" s="1"/>
  <c r="X23" i="5" s="1"/>
  <c r="AA23" i="5" s="1"/>
  <c r="Q55" i="6"/>
  <c r="Q61" i="6" s="1"/>
  <c r="F75" i="8"/>
  <c r="M75" i="8" s="1"/>
  <c r="M76" i="8" s="1"/>
  <c r="F62" i="8"/>
  <c r="N62" i="8" s="1"/>
  <c r="N68" i="8" s="1"/>
  <c r="F55" i="8"/>
  <c r="L55" i="8" s="1"/>
  <c r="P52" i="6"/>
  <c r="F72" i="8"/>
  <c r="L72" i="8" s="1"/>
  <c r="F39" i="8"/>
  <c r="L39" i="8" s="1"/>
  <c r="F54" i="8"/>
  <c r="P41" i="6"/>
  <c r="F57" i="8"/>
  <c r="F60" i="8" s="1"/>
  <c r="Q62" i="6"/>
  <c r="P61" i="6"/>
  <c r="Q60" i="6"/>
  <c r="G37" i="9"/>
  <c r="F30" i="8"/>
  <c r="K30" i="8" s="1"/>
  <c r="E62" i="6"/>
  <c r="H36" i="9" s="1"/>
  <c r="F42" i="8"/>
  <c r="L42" i="8" s="1"/>
  <c r="K22" i="8"/>
  <c r="K28" i="8" s="1"/>
  <c r="F28" i="8"/>
  <c r="F76" i="8"/>
  <c r="N70" i="8"/>
  <c r="N76" i="8" s="1"/>
  <c r="F48" i="8"/>
  <c r="L48" i="8" s="1"/>
  <c r="K15" i="8"/>
  <c r="K20" i="8" s="1"/>
  <c r="F64" i="8"/>
  <c r="F50" i="8"/>
  <c r="L50" i="8" s="1"/>
  <c r="F7" i="8"/>
  <c r="L54" i="8"/>
  <c r="L31" i="8"/>
  <c r="L36" i="8" s="1"/>
  <c r="F40" i="8"/>
  <c r="L40" i="8" s="1"/>
  <c r="M68" i="8"/>
  <c r="L38" i="8"/>
  <c r="C63" i="6"/>
  <c r="D62" i="6" s="1"/>
  <c r="E60" i="6"/>
  <c r="H34" i="9" s="1"/>
  <c r="E61" i="6"/>
  <c r="H35" i="9" s="1"/>
  <c r="E59" i="6"/>
  <c r="H33" i="9" s="1"/>
  <c r="M78" i="8" l="1"/>
  <c r="M79" i="8" s="1"/>
  <c r="M83" i="8"/>
  <c r="P59" i="6"/>
  <c r="P63" i="6" s="1"/>
  <c r="F20" i="8"/>
  <c r="L60" i="8"/>
  <c r="F36" i="8"/>
  <c r="N83" i="8"/>
  <c r="L76" i="8"/>
  <c r="Q63" i="6"/>
  <c r="H37" i="9"/>
  <c r="E63" i="6"/>
  <c r="F59" i="6" s="1"/>
  <c r="F68" i="8"/>
  <c r="L64" i="8"/>
  <c r="L68" i="8" s="1"/>
  <c r="L52" i="8"/>
  <c r="L44" i="8"/>
  <c r="F44" i="8"/>
  <c r="K7" i="8"/>
  <c r="F12" i="8"/>
  <c r="N78" i="8"/>
  <c r="N79" i="8" s="1"/>
  <c r="F52" i="8"/>
  <c r="F83" i="8" s="1"/>
  <c r="D60" i="6"/>
  <c r="D59" i="6"/>
  <c r="D61" i="6"/>
  <c r="L83" i="8" l="1"/>
  <c r="L84" i="8" s="1"/>
  <c r="F61" i="6"/>
  <c r="F62" i="6"/>
  <c r="L78" i="8"/>
  <c r="L79" i="8" s="1"/>
  <c r="M84" i="8"/>
  <c r="N84" i="8"/>
  <c r="F60" i="6"/>
  <c r="C65" i="6"/>
  <c r="K12" i="8"/>
  <c r="K83" i="8" s="1"/>
  <c r="K84" i="8" s="1"/>
  <c r="K78" i="8"/>
  <c r="K79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<sst xmlns="http://schemas.openxmlformats.org/spreadsheetml/2006/main" count="445" uniqueCount="145">
  <si>
    <t>1 Semestre</t>
  </si>
  <si>
    <t>2 Semestre</t>
  </si>
  <si>
    <t>3 Semestre</t>
  </si>
  <si>
    <t>4 Semestre</t>
  </si>
  <si>
    <t>5 Semestre</t>
  </si>
  <si>
    <t>6 Semestre</t>
  </si>
  <si>
    <t>7 Semestre</t>
  </si>
  <si>
    <t>8 Semestre</t>
  </si>
  <si>
    <t>9 Semestre</t>
  </si>
  <si>
    <t xml:space="preserve">Cálculo Diferencial  </t>
  </si>
  <si>
    <t>Cálculo Integral</t>
  </si>
  <si>
    <t xml:space="preserve">Cálculo Multivariado </t>
  </si>
  <si>
    <t>Ecuaciones Diferenciales</t>
  </si>
  <si>
    <t xml:space="preserve">Métodos Numéricos </t>
  </si>
  <si>
    <t>Gestión Integrada</t>
  </si>
  <si>
    <t xml:space="preserve">Ingeniería de las 
Reacciones </t>
  </si>
  <si>
    <t xml:space="preserve">Logística y Distribución Industrial </t>
  </si>
  <si>
    <t>Electiva Complementaria II</t>
  </si>
  <si>
    <t>4 créditos (T) (Ba)</t>
  </si>
  <si>
    <t>3 créditos (T) (Ps)</t>
  </si>
  <si>
    <t>3 créditos (TP) (Ps)</t>
  </si>
  <si>
    <t>Química Básica</t>
  </si>
  <si>
    <t xml:space="preserve">Álgebra Lineal </t>
  </si>
  <si>
    <t xml:space="preserve">Termodinámica </t>
  </si>
  <si>
    <t xml:space="preserve">Balance de Materia y 
Energía </t>
  </si>
  <si>
    <t xml:space="preserve">Mecánica de Fluidos </t>
  </si>
  <si>
    <t xml:space="preserve">Operaciones Unitarias </t>
  </si>
  <si>
    <t>Electiva Profesional I</t>
  </si>
  <si>
    <t>Electiva Profesional II</t>
  </si>
  <si>
    <t xml:space="preserve">Electiva Profesional III </t>
  </si>
  <si>
    <t>4 créditos (TP) (Ba)</t>
  </si>
  <si>
    <t>3 créditos (T) (Ba)</t>
  </si>
  <si>
    <t>3 créditos (TP) (Ba)</t>
  </si>
  <si>
    <t>Dibujo Asistido por Computador</t>
  </si>
  <si>
    <t>Química Analítica e Instrumental</t>
  </si>
  <si>
    <t>Química Orgánica</t>
  </si>
  <si>
    <t xml:space="preserve">Ciencia de los Materiales </t>
  </si>
  <si>
    <t>Procesos Industriales</t>
  </si>
  <si>
    <t xml:space="preserve">Curso Profundización I </t>
  </si>
  <si>
    <t xml:space="preserve">Curso Profundización II </t>
  </si>
  <si>
    <t xml:space="preserve">Curso Profundización III  </t>
  </si>
  <si>
    <t>2 créditos (TP) (Ps)</t>
  </si>
  <si>
    <t>4 créditos (TP) (Pz)</t>
  </si>
  <si>
    <t xml:space="preserve">Electricidad y 
Magnetismo </t>
  </si>
  <si>
    <t>Manejo de Sólidos</t>
  </si>
  <si>
    <t xml:space="preserve">Gestión de Producción </t>
  </si>
  <si>
    <t xml:space="preserve">Metodología de la 
Investigación </t>
  </si>
  <si>
    <t xml:space="preserve">Trabajo de Grado </t>
  </si>
  <si>
    <t>2 créditos (T) (Ps)</t>
  </si>
  <si>
    <t>4 créditos (TP) (Ps)</t>
  </si>
  <si>
    <t>Procesos Comunicativos</t>
  </si>
  <si>
    <t>Cátedra Democracia y Paz</t>
  </si>
  <si>
    <t>Probabilidad y Estadística</t>
  </si>
  <si>
    <t xml:space="preserve">Fundamentos de 
Programación </t>
  </si>
  <si>
    <t>Ingeniería Económica</t>
  </si>
  <si>
    <t>Control y Automatización de Procesos Industriales</t>
  </si>
  <si>
    <t>Diseño de Procesos</t>
  </si>
  <si>
    <t>2 créditos (T) (Ba)</t>
  </si>
  <si>
    <t>2 créditos (T) (Co)</t>
  </si>
  <si>
    <t>Desarrollo del Pensamiento Lógico Matemático</t>
  </si>
  <si>
    <t>Cátedra Orinoquía</t>
  </si>
  <si>
    <t xml:space="preserve">Ciencia, Tecnología y 
Desarrollo </t>
  </si>
  <si>
    <t>Fisicoquímica</t>
  </si>
  <si>
    <t xml:space="preserve">Diseño de Experimentos </t>
  </si>
  <si>
    <t>Diseño de Productos</t>
  </si>
  <si>
    <t>Formulación y Evaluación de Proyectos</t>
  </si>
  <si>
    <t>Créditos</t>
  </si>
  <si>
    <t>Curso</t>
  </si>
  <si>
    <t>Tipo</t>
  </si>
  <si>
    <t>Área</t>
  </si>
  <si>
    <t>Requisitos</t>
  </si>
  <si>
    <t>Introducción a la Ingeniería de Procesos</t>
  </si>
  <si>
    <t>Electiva Complementaria I</t>
  </si>
  <si>
    <t>Física Mecánica</t>
  </si>
  <si>
    <t>Simulación y 
Optimización de Procesos</t>
  </si>
  <si>
    <t>Total créditos</t>
  </si>
  <si>
    <t>Convenciones:</t>
  </si>
  <si>
    <t>T: Teórico</t>
  </si>
  <si>
    <t>Ba: Básico</t>
  </si>
  <si>
    <t>TP: Teórico-práctico</t>
  </si>
  <si>
    <t>Ps: Profesional</t>
  </si>
  <si>
    <t>Pz: Profundización</t>
  </si>
  <si>
    <t>Co: Complementario</t>
  </si>
  <si>
    <t>Procesos de Manufactura</t>
  </si>
  <si>
    <t>Acumulados</t>
  </si>
  <si>
    <t>Transferencia de Calor</t>
  </si>
  <si>
    <t>Semestre</t>
  </si>
  <si>
    <t>Descripción</t>
  </si>
  <si>
    <t>Área Básica</t>
  </si>
  <si>
    <t>Área Profesional</t>
  </si>
  <si>
    <t>Área Profundización</t>
  </si>
  <si>
    <t>Área Complementaria</t>
  </si>
  <si>
    <t>%</t>
  </si>
  <si>
    <t>créditos</t>
  </si>
  <si>
    <t>(Ba)</t>
  </si>
  <si>
    <t>(Ps)</t>
  </si>
  <si>
    <t>(Co)</t>
  </si>
  <si>
    <t>(Pz)</t>
  </si>
  <si>
    <t>Total</t>
  </si>
  <si>
    <t>Profesional</t>
  </si>
  <si>
    <t>Cursos</t>
  </si>
  <si>
    <t>Promedio de créditos por semestre</t>
  </si>
  <si>
    <t>Tabla XX Plan de Estudios – Ingeniería xxx 2025</t>
  </si>
  <si>
    <t>PLAN DE ESTUDIOS - INGENIERÍA XXXXX 2025</t>
  </si>
  <si>
    <t>No. de Curso</t>
  </si>
  <si>
    <t xml:space="preserve">Curso </t>
  </si>
  <si>
    <t>Créditos  </t>
  </si>
  <si>
    <t>Horas de Trabajo Académico</t>
  </si>
  <si>
    <t>Áreas o Componentes de Formación del Currículo</t>
  </si>
  <si>
    <t xml:space="preserve">Número Máximo de Estudiantes Matriculados o Proyectados   </t>
  </si>
  <si>
    <t>Tipo de curso (T, TP o P)</t>
  </si>
  <si>
    <t>Cursos Obligatorios</t>
  </si>
  <si>
    <t>Cursos Libres</t>
  </si>
  <si>
    <t>Créditos Académicos</t>
  </si>
  <si>
    <t>Relación Crédito Académico</t>
  </si>
  <si>
    <t xml:space="preserve">Horas de Trabajo Directo </t>
  </si>
  <si>
    <t xml:space="preserve">Horas de Trabajo Independiente </t>
  </si>
  <si>
    <t xml:space="preserve">Horas de Trabajo Totales </t>
  </si>
  <si>
    <t xml:space="preserve">Básica </t>
  </si>
  <si>
    <t>Profundización/Investigación</t>
  </si>
  <si>
    <t xml:space="preserve">Complementaria </t>
  </si>
  <si>
    <t xml:space="preserve">I SEMESTRE </t>
  </si>
  <si>
    <t>Total Semestre</t>
  </si>
  <si>
    <t xml:space="preserve">II SEMESTRE </t>
  </si>
  <si>
    <t xml:space="preserve">III SEMESTRE </t>
  </si>
  <si>
    <t xml:space="preserve">IV SEMESTRE </t>
  </si>
  <si>
    <t xml:space="preserve">V SEMESTRE </t>
  </si>
  <si>
    <t xml:space="preserve">VI SEMESTRE </t>
  </si>
  <si>
    <t xml:space="preserve">VII SEMESTRE </t>
  </si>
  <si>
    <t xml:space="preserve">VIII SEMESTRE </t>
  </si>
  <si>
    <t xml:space="preserve">IX SEMESTRE </t>
  </si>
  <si>
    <t>Total de cursos</t>
  </si>
  <si>
    <t>PLAN DE ESTUDIOS</t>
  </si>
  <si>
    <t>Total Número de horas</t>
  </si>
  <si>
    <t xml:space="preserve">Total Porcentaje Horas (%) </t>
  </si>
  <si>
    <t xml:space="preserve">Total Número Créditos del Programa </t>
  </si>
  <si>
    <t xml:space="preserve">Total Porcentaje Créditos (%) </t>
  </si>
  <si>
    <t>1:1</t>
  </si>
  <si>
    <t>1:2</t>
  </si>
  <si>
    <t>2 créditos (TP) (Ba)</t>
  </si>
  <si>
    <t>Transferencia de Masa</t>
  </si>
  <si>
    <t>Cursos Electivas</t>
  </si>
  <si>
    <t>Créditos obligatorios</t>
  </si>
  <si>
    <t>Créditos electivos</t>
  </si>
  <si>
    <t>Química Inorgánica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</si>
</sst>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Tahoma"/>
      <family val="2"/>
    </font>
    <font>
      <sz val="11"/>
      <name val="Calibri"/>
      <family val="2"/>
    </font>
    <font>
      <b/>
      <sz val="10"/>
      <color rgb="FFFFFFFF"/>
      <name val="Calibri"/>
      <family val="2"/>
    </font>
    <font>
      <b/>
      <sz val="9"/>
      <color rgb="FFFFFFFF"/>
      <name val="Calibri"/>
      <family val="2"/>
    </font>
    <font>
      <sz val="8"/>
      <color rgb="FFFFFFFF"/>
      <name val="Calibri"/>
      <family val="2"/>
    </font>
    <font>
      <sz val="9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9"/>
      <color rgb="FF000000"/>
      <name val="Calibri"/>
      <family val="2"/>
    </font>
    <font>
      <sz val="11"/>
      <color rgb="FFFFFFFF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b/>
      <sz val="9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b/>
      <sz val="10"/>
      <color rgb="FF000000"/>
      <name val="Calibri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rgb="FFF9EBEB"/>
        <bgColor rgb="FFF9EBEB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14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wrapText="1"/>
    </xf>
    <xf numFmtId="2" fontId="0" fillId="0" borderId="0" xfId="0" applyNumberFormat="1"/>
    <xf numFmtId="164" fontId="0" fillId="0" borderId="0" xfId="1" applyNumberFormat="1" applyFont="1"/>
    <xf numFmtId="0" fontId="3" fillId="0" borderId="0" xfId="2"/>
    <xf numFmtId="165" fontId="0" fillId="0" borderId="0" xfId="0" applyNumberFormat="1"/>
    <xf numFmtId="0" fontId="4" fillId="0" borderId="0" xfId="3"/>
    <xf numFmtId="0" fontId="9" fillId="3" borderId="15" xfId="3" applyFont="1" applyFill="1" applyBorder="1" applyAlignment="1">
      <alignment horizontal="center" vertical="center" wrapText="1"/>
    </xf>
    <xf numFmtId="0" fontId="10" fillId="3" borderId="9" xfId="3" applyFont="1" applyFill="1" applyBorder="1" applyAlignment="1">
      <alignment horizontal="center" vertical="center" textRotation="90" wrapText="1"/>
    </xf>
    <xf numFmtId="0" fontId="12" fillId="4" borderId="8" xfId="3" applyFont="1" applyFill="1" applyBorder="1" applyAlignment="1">
      <alignment horizontal="center" vertical="center"/>
    </xf>
    <xf numFmtId="0" fontId="13" fillId="4" borderId="9" xfId="3" applyFont="1" applyFill="1" applyBorder="1" applyAlignment="1">
      <alignment horizontal="left" vertical="center" wrapText="1"/>
    </xf>
    <xf numFmtId="0" fontId="13" fillId="4" borderId="9" xfId="3" applyFont="1" applyFill="1" applyBorder="1" applyAlignment="1">
      <alignment horizontal="center" vertical="center"/>
    </xf>
    <xf numFmtId="0" fontId="14" fillId="4" borderId="9" xfId="3" applyFont="1" applyFill="1" applyBorder="1" applyAlignment="1">
      <alignment horizontal="center" vertical="center" wrapText="1"/>
    </xf>
    <xf numFmtId="20" fontId="13" fillId="4" borderId="9" xfId="3" applyNumberFormat="1" applyFont="1" applyFill="1" applyBorder="1" applyAlignment="1">
      <alignment horizontal="center" vertical="center" wrapText="1"/>
    </xf>
    <xf numFmtId="0" fontId="13" fillId="4" borderId="9" xfId="3" applyFont="1" applyFill="1" applyBorder="1" applyAlignment="1">
      <alignment horizontal="center" vertical="center" wrapText="1"/>
    </xf>
    <xf numFmtId="0" fontId="12" fillId="4" borderId="9" xfId="3" applyFont="1" applyFill="1" applyBorder="1" applyAlignment="1">
      <alignment horizontal="left" vertical="center" wrapText="1"/>
    </xf>
    <xf numFmtId="0" fontId="12" fillId="3" borderId="8" xfId="3" applyFont="1" applyFill="1" applyBorder="1" applyAlignment="1">
      <alignment horizontal="center" vertical="center"/>
    </xf>
    <xf numFmtId="0" fontId="11" fillId="3" borderId="9" xfId="3" applyFont="1" applyFill="1" applyBorder="1" applyAlignment="1">
      <alignment horizontal="center" vertical="center" wrapText="1"/>
    </xf>
    <xf numFmtId="0" fontId="13" fillId="4" borderId="10" xfId="3" applyFont="1" applyFill="1" applyBorder="1" applyAlignment="1">
      <alignment horizontal="center" vertical="center"/>
    </xf>
    <xf numFmtId="0" fontId="15" fillId="3" borderId="8" xfId="3" applyFont="1" applyFill="1" applyBorder="1" applyAlignment="1">
      <alignment horizontal="center" vertical="center"/>
    </xf>
    <xf numFmtId="0" fontId="11" fillId="3" borderId="21" xfId="3" applyFont="1" applyFill="1" applyBorder="1" applyAlignment="1">
      <alignment horizontal="center" vertical="center" wrapText="1"/>
    </xf>
    <xf numFmtId="0" fontId="15" fillId="3" borderId="22" xfId="3" applyFont="1" applyFill="1" applyBorder="1" applyAlignment="1">
      <alignment horizontal="center" vertical="center"/>
    </xf>
    <xf numFmtId="0" fontId="12" fillId="4" borderId="15" xfId="3" applyFont="1" applyFill="1" applyBorder="1" applyAlignment="1">
      <alignment horizontal="center" vertical="center"/>
    </xf>
    <xf numFmtId="0" fontId="12" fillId="4" borderId="9" xfId="3" applyFont="1" applyFill="1" applyBorder="1" applyAlignment="1">
      <alignment horizontal="center" vertical="center"/>
    </xf>
    <xf numFmtId="0" fontId="8" fillId="3" borderId="21" xfId="3" applyFont="1" applyFill="1" applyBorder="1" applyAlignment="1">
      <alignment horizontal="center" vertical="center" wrapText="1"/>
    </xf>
    <xf numFmtId="0" fontId="8" fillId="3" borderId="9" xfId="3" applyFont="1" applyFill="1" applyBorder="1" applyAlignment="1">
      <alignment horizontal="center" vertical="center" wrapText="1"/>
    </xf>
    <xf numFmtId="0" fontId="12" fillId="3" borderId="20" xfId="3" applyFont="1" applyFill="1" applyBorder="1" applyAlignment="1">
      <alignment horizontal="center" vertical="center"/>
    </xf>
    <xf numFmtId="0" fontId="12" fillId="4" borderId="21" xfId="3" applyFont="1" applyFill="1" applyBorder="1" applyAlignment="1">
      <alignment horizontal="center" vertical="center"/>
    </xf>
    <xf numFmtId="0" fontId="13" fillId="4" borderId="21" xfId="3" applyFont="1" applyFill="1" applyBorder="1" applyAlignment="1">
      <alignment horizontal="center" vertical="center"/>
    </xf>
    <xf numFmtId="0" fontId="13" fillId="4" borderId="0" xfId="3" applyFont="1" applyFill="1" applyAlignment="1">
      <alignment horizontal="center" vertical="center"/>
    </xf>
    <xf numFmtId="0" fontId="16" fillId="3" borderId="15" xfId="3" applyFont="1" applyFill="1" applyBorder="1" applyAlignment="1">
      <alignment horizontal="center" vertical="center"/>
    </xf>
    <xf numFmtId="0" fontId="17" fillId="3" borderId="18" xfId="3" applyFont="1" applyFill="1" applyBorder="1" applyAlignment="1">
      <alignment horizontal="center" vertical="center" wrapText="1"/>
    </xf>
    <xf numFmtId="0" fontId="18" fillId="3" borderId="18" xfId="3" applyFont="1" applyFill="1" applyBorder="1" applyAlignment="1">
      <alignment horizontal="center" vertical="center" wrapText="1"/>
    </xf>
    <xf numFmtId="0" fontId="12" fillId="3" borderId="22" xfId="3" applyFont="1" applyFill="1" applyBorder="1" applyAlignment="1">
      <alignment horizontal="center" vertical="center"/>
    </xf>
    <xf numFmtId="0" fontId="11" fillId="3" borderId="19" xfId="3" applyFont="1" applyFill="1" applyBorder="1" applyAlignment="1">
      <alignment horizontal="center" vertical="center" wrapText="1"/>
    </xf>
    <xf numFmtId="0" fontId="12" fillId="3" borderId="15" xfId="3" applyFont="1" applyFill="1" applyBorder="1" applyAlignment="1">
      <alignment horizontal="center" vertical="center"/>
    </xf>
    <xf numFmtId="0" fontId="12" fillId="3" borderId="19" xfId="3" applyFont="1" applyFill="1" applyBorder="1" applyAlignment="1">
      <alignment horizontal="center" vertical="center"/>
    </xf>
    <xf numFmtId="0" fontId="12" fillId="4" borderId="8" xfId="3" applyFont="1" applyFill="1" applyBorder="1" applyAlignment="1">
      <alignment horizontal="left" vertical="center"/>
    </xf>
    <xf numFmtId="0" fontId="19" fillId="4" borderId="0" xfId="3" applyFont="1" applyFill="1" applyAlignment="1">
      <alignment horizontal="center" vertical="center" wrapText="1"/>
    </xf>
    <xf numFmtId="0" fontId="7" fillId="3" borderId="0" xfId="3" applyFont="1" applyFill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 wrapText="1"/>
    </xf>
    <xf numFmtId="0" fontId="20" fillId="4" borderId="9" xfId="3" applyFont="1" applyFill="1" applyBorder="1" applyAlignment="1">
      <alignment horizontal="center" vertical="center" wrapText="1"/>
    </xf>
    <xf numFmtId="0" fontId="20" fillId="4" borderId="10" xfId="3" applyFont="1" applyFill="1" applyBorder="1" applyAlignment="1">
      <alignment horizontal="center" vertical="center" wrapText="1"/>
    </xf>
    <xf numFmtId="0" fontId="19" fillId="4" borderId="10" xfId="3" applyFont="1" applyFill="1" applyBorder="1" applyAlignment="1">
      <alignment horizontal="center" vertical="center" wrapText="1"/>
    </xf>
    <xf numFmtId="0" fontId="7" fillId="3" borderId="10" xfId="3" applyFont="1" applyFill="1" applyBorder="1" applyAlignment="1">
      <alignment horizontal="center" vertical="center" wrapText="1"/>
    </xf>
    <xf numFmtId="0" fontId="20" fillId="4" borderId="21" xfId="3" applyFont="1" applyFill="1" applyBorder="1" applyAlignment="1">
      <alignment horizontal="center" vertical="center" wrapText="1"/>
    </xf>
    <xf numFmtId="165" fontId="11" fillId="3" borderId="8" xfId="3" applyNumberFormat="1" applyFont="1" applyFill="1" applyBorder="1" applyAlignment="1">
      <alignment horizontal="center" vertical="center" wrapText="1"/>
    </xf>
    <xf numFmtId="165" fontId="11" fillId="3" borderId="9" xfId="3" applyNumberFormat="1" applyFont="1" applyFill="1" applyBorder="1" applyAlignment="1">
      <alignment horizontal="center" vertical="center" wrapText="1"/>
    </xf>
    <xf numFmtId="0" fontId="19" fillId="4" borderId="21" xfId="3" applyFont="1" applyFill="1" applyBorder="1" applyAlignment="1">
      <alignment horizontal="center" vertical="center" wrapText="1"/>
    </xf>
    <xf numFmtId="0" fontId="19" fillId="4" borderId="9" xfId="3" applyFont="1" applyFill="1" applyBorder="1" applyAlignment="1">
      <alignment horizontal="center" vertical="center" wrapText="1"/>
    </xf>
    <xf numFmtId="0" fontId="22" fillId="4" borderId="9" xfId="3" applyFont="1" applyFill="1" applyBorder="1" applyAlignment="1">
      <alignment horizontal="center" vertical="center" wrapText="1"/>
    </xf>
    <xf numFmtId="0" fontId="23" fillId="4" borderId="9" xfId="3" applyFont="1" applyFill="1" applyBorder="1" applyAlignment="1">
      <alignment horizontal="center" vertical="center" wrapText="1"/>
    </xf>
    <xf numFmtId="0" fontId="22" fillId="4" borderId="9" xfId="3" applyFont="1" applyFill="1" applyBorder="1" applyAlignment="1">
      <alignment horizontal="left" vertical="center"/>
    </xf>
    <xf numFmtId="0" fontId="20" fillId="4" borderId="9" xfId="3" applyFont="1" applyFill="1" applyBorder="1" applyAlignment="1">
      <alignment horizontal="left" vertical="center"/>
    </xf>
    <xf numFmtId="0" fontId="20" fillId="4" borderId="21" xfId="3" applyFont="1" applyFill="1" applyBorder="1" applyAlignment="1">
      <alignment horizontal="left" vertical="center"/>
    </xf>
    <xf numFmtId="0" fontId="20" fillId="4" borderId="10" xfId="3" applyFont="1" applyFill="1" applyBorder="1" applyAlignment="1">
      <alignment horizontal="left" vertical="center"/>
    </xf>
    <xf numFmtId="2" fontId="11" fillId="3" borderId="8" xfId="3" applyNumberFormat="1" applyFont="1" applyFill="1" applyBorder="1" applyAlignment="1">
      <alignment horizontal="center" vertical="center"/>
    </xf>
    <xf numFmtId="0" fontId="11" fillId="3" borderId="15" xfId="3" applyFont="1" applyFill="1" applyBorder="1" applyAlignment="1">
      <alignment horizontal="center" vertical="center" wrapText="1"/>
    </xf>
    <xf numFmtId="0" fontId="11" fillId="3" borderId="15" xfId="3" applyFont="1" applyFill="1" applyBorder="1" applyAlignment="1">
      <alignment horizontal="center" vertical="center"/>
    </xf>
    <xf numFmtId="0" fontId="22" fillId="4" borderId="9" xfId="3" applyFont="1" applyFill="1" applyBorder="1" applyAlignment="1">
      <alignment horizontal="center" vertical="center"/>
    </xf>
    <xf numFmtId="0" fontId="20" fillId="4" borderId="9" xfId="3" applyFont="1" applyFill="1" applyBorder="1" applyAlignment="1">
      <alignment horizontal="center" vertical="center"/>
    </xf>
    <xf numFmtId="0" fontId="20" fillId="4" borderId="10" xfId="3" applyFont="1" applyFill="1" applyBorder="1" applyAlignment="1">
      <alignment horizontal="center" vertical="center"/>
    </xf>
    <xf numFmtId="0" fontId="11" fillId="3" borderId="8" xfId="3" applyFont="1" applyFill="1" applyBorder="1" applyAlignment="1">
      <alignment horizontal="center" vertical="center"/>
    </xf>
    <xf numFmtId="165" fontId="11" fillId="3" borderId="8" xfId="3" applyNumberFormat="1" applyFont="1" applyFill="1" applyBorder="1" applyAlignment="1">
      <alignment horizontal="center" vertical="center"/>
    </xf>
    <xf numFmtId="165" fontId="11" fillId="3" borderId="9" xfId="3" applyNumberFormat="1" applyFont="1" applyFill="1" applyBorder="1" applyAlignment="1">
      <alignment horizontal="center" vertical="center"/>
    </xf>
    <xf numFmtId="20" fontId="24" fillId="4" borderId="9" xfId="3" quotePrefix="1" applyNumberFormat="1" applyFont="1" applyFill="1" applyBorder="1" applyAlignment="1">
      <alignment horizontal="center" vertical="center" wrapText="1"/>
    </xf>
    <xf numFmtId="20" fontId="13" fillId="4" borderId="9" xfId="3" quotePrefix="1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26" fillId="2" borderId="0" xfId="0" applyFont="1" applyFill="1"/>
    <xf numFmtId="0" fontId="0" fillId="2" borderId="7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wrapText="1"/>
    </xf>
    <xf numFmtId="0" fontId="25" fillId="2" borderId="2" xfId="0" applyFont="1" applyFill="1" applyBorder="1" applyAlignment="1">
      <alignment horizontal="center" wrapText="1"/>
    </xf>
    <xf numFmtId="0" fontId="25" fillId="2" borderId="3" xfId="0" applyFont="1" applyFill="1" applyBorder="1" applyAlignment="1">
      <alignment horizontal="center" wrapText="1"/>
    </xf>
    <xf numFmtId="0" fontId="25" fillId="2" borderId="4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7" borderId="7" xfId="0" applyFill="1" applyBorder="1" applyAlignment="1">
      <alignment horizontal="left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5" borderId="7" xfId="0" applyFill="1" applyBorder="1" applyAlignment="1">
      <alignment horizontal="left"/>
    </xf>
    <xf numFmtId="0" fontId="0" fillId="6" borderId="7" xfId="0" applyFill="1" applyBorder="1" applyAlignment="1">
      <alignment horizontal="left"/>
    </xf>
    <xf numFmtId="0" fontId="0" fillId="8" borderId="7" xfId="0" applyFill="1" applyBorder="1" applyAlignment="1">
      <alignment horizontal="left"/>
    </xf>
    <xf numFmtId="0" fontId="22" fillId="4" borderId="14" xfId="3" applyFont="1" applyFill="1" applyBorder="1" applyAlignment="1">
      <alignment horizontal="center" vertical="center" wrapText="1"/>
    </xf>
    <xf numFmtId="0" fontId="22" fillId="4" borderId="8" xfId="3" applyFont="1" applyFill="1" applyBorder="1" applyAlignment="1">
      <alignment horizontal="center" vertical="center" wrapText="1"/>
    </xf>
    <xf numFmtId="0" fontId="19" fillId="4" borderId="16" xfId="3" applyFont="1" applyFill="1" applyBorder="1" applyAlignment="1">
      <alignment horizontal="center" vertical="center" wrapText="1"/>
    </xf>
    <xf numFmtId="0" fontId="6" fillId="0" borderId="17" xfId="3" applyFont="1" applyBorder="1"/>
    <xf numFmtId="0" fontId="6" fillId="0" borderId="18" xfId="3" applyFont="1" applyBorder="1"/>
    <xf numFmtId="0" fontId="21" fillId="4" borderId="14" xfId="3" applyFont="1" applyFill="1" applyBorder="1" applyAlignment="1">
      <alignment horizontal="center" vertical="center" wrapText="1"/>
    </xf>
    <xf numFmtId="0" fontId="6" fillId="0" borderId="19" xfId="3" applyFont="1" applyBorder="1"/>
    <xf numFmtId="0" fontId="6" fillId="0" borderId="8" xfId="3" applyFont="1" applyBorder="1"/>
    <xf numFmtId="0" fontId="11" fillId="3" borderId="16" xfId="3" applyFont="1" applyFill="1" applyBorder="1" applyAlignment="1">
      <alignment horizontal="center" vertical="center" wrapText="1"/>
    </xf>
    <xf numFmtId="0" fontId="12" fillId="4" borderId="14" xfId="3" applyFont="1" applyFill="1" applyBorder="1" applyAlignment="1">
      <alignment horizontal="left" vertical="center"/>
    </xf>
    <xf numFmtId="0" fontId="20" fillId="4" borderId="14" xfId="3" applyFont="1" applyFill="1" applyBorder="1" applyAlignment="1">
      <alignment horizontal="center" vertical="center" wrapText="1"/>
    </xf>
    <xf numFmtId="0" fontId="17" fillId="3" borderId="14" xfId="3" applyFont="1" applyFill="1" applyBorder="1" applyAlignment="1">
      <alignment horizontal="center" vertical="center" wrapText="1"/>
    </xf>
    <xf numFmtId="0" fontId="12" fillId="4" borderId="14" xfId="3" applyFont="1" applyFill="1" applyBorder="1" applyAlignment="1">
      <alignment horizontal="center" vertical="center" wrapText="1"/>
    </xf>
    <xf numFmtId="0" fontId="12" fillId="4" borderId="19" xfId="3" applyFont="1" applyFill="1" applyBorder="1" applyAlignment="1">
      <alignment horizontal="center" vertical="center" wrapText="1"/>
    </xf>
    <xf numFmtId="0" fontId="11" fillId="3" borderId="20" xfId="3" applyFont="1" applyFill="1" applyBorder="1" applyAlignment="1">
      <alignment horizontal="center" vertical="center" wrapText="1"/>
    </xf>
    <xf numFmtId="0" fontId="6" fillId="0" borderId="10" xfId="3" applyFont="1" applyBorder="1"/>
    <xf numFmtId="0" fontId="6" fillId="0" borderId="9" xfId="3" applyFont="1" applyBorder="1"/>
    <xf numFmtId="0" fontId="5" fillId="0" borderId="10" xfId="3" applyFont="1" applyBorder="1" applyAlignment="1">
      <alignment horizontal="center" vertical="center"/>
    </xf>
    <xf numFmtId="0" fontId="7" fillId="3" borderId="11" xfId="3" applyFont="1" applyFill="1" applyBorder="1" applyAlignment="1">
      <alignment horizontal="center" vertical="center" wrapText="1"/>
    </xf>
    <xf numFmtId="0" fontId="6" fillId="0" borderId="12" xfId="3" applyFont="1" applyBorder="1"/>
    <xf numFmtId="0" fontId="6" fillId="0" borderId="13" xfId="3" applyFont="1" applyBorder="1"/>
    <xf numFmtId="0" fontId="8" fillId="3" borderId="14" xfId="3" applyFont="1" applyFill="1" applyBorder="1" applyAlignment="1">
      <alignment horizontal="center" vertical="center" wrapText="1"/>
    </xf>
    <xf numFmtId="0" fontId="7" fillId="3" borderId="16" xfId="3" applyFont="1" applyFill="1" applyBorder="1" applyAlignment="1">
      <alignment horizontal="center" vertical="center" wrapText="1"/>
    </xf>
    <xf numFmtId="0" fontId="10" fillId="3" borderId="13" xfId="3" applyFont="1" applyFill="1" applyBorder="1" applyAlignment="1">
      <alignment horizontal="center" vertical="center" wrapText="1"/>
    </xf>
    <xf numFmtId="0" fontId="12" fillId="4" borderId="8" xfId="3" applyFont="1" applyFill="1" applyBorder="1" applyAlignment="1">
      <alignment horizontal="center" vertical="center" wrapText="1"/>
    </xf>
  </cellXfs>
  <cellStyles count="4">
    <cellStyle name="Hipervínculo" xfId="2" builtinId="8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7075</xdr:colOff>
      <xdr:row>3</xdr:row>
      <xdr:rowOff>1579</xdr:rowOff>
    </xdr:from>
    <xdr:to>
      <xdr:col>3</xdr:col>
      <xdr:colOff>518160</xdr:colOff>
      <xdr:row>3</xdr:row>
      <xdr:rowOff>1579</xdr:rowOff>
    </xdr:to>
    <xdr:cxnSp macro="">
      <xdr:nvCxnSpPr>
        <xdr:cNvPr id="2" name="Conector recto de flecha 1">
          <a:extLst>
            <a:ext uri="{FF2B5EF4-FFF2-40B4-BE49-F238E27FC236}">
              <a16:creationId xmlns:a16="http://schemas.microsoft.com/office/drawing/2014/main" id="{57FB30A8-38F7-4879-9AFA-20652E9BAA69}"/>
            </a:ext>
          </a:extLst>
        </xdr:cNvPr>
        <xdr:cNvCxnSpPr/>
      </xdr:nvCxnSpPr>
      <xdr:spPr>
        <a:xfrm>
          <a:off x="2384515" y="3361999"/>
          <a:ext cx="511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</xdr:row>
      <xdr:rowOff>1578</xdr:rowOff>
    </xdr:from>
    <xdr:to>
      <xdr:col>3</xdr:col>
      <xdr:colOff>212481</xdr:colOff>
      <xdr:row>3</xdr:row>
      <xdr:rowOff>1578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3F81CF8-762E-4FB4-B244-0C7FFC816D30}"/>
            </a:ext>
          </a:extLst>
        </xdr:cNvPr>
        <xdr:cNvCxnSpPr/>
      </xdr:nvCxnSpPr>
      <xdr:spPr>
        <a:xfrm>
          <a:off x="2377440" y="3361998"/>
          <a:ext cx="21248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794657</xdr:colOff>
      <xdr:row>7</xdr:row>
      <xdr:rowOff>2092</xdr:rowOff>
    </xdr:from>
    <xdr:to>
      <xdr:col>3</xdr:col>
      <xdr:colOff>345908</xdr:colOff>
      <xdr:row>7</xdr:row>
      <xdr:rowOff>2092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CCD5559C-8983-4D68-8FA0-E6335EFE5A13}"/>
            </a:ext>
          </a:extLst>
        </xdr:cNvPr>
        <xdr:cNvCxnSpPr/>
      </xdr:nvCxnSpPr>
      <xdr:spPr>
        <a:xfrm flipV="1">
          <a:off x="2379617" y="4101652"/>
          <a:ext cx="343731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349517</xdr:colOff>
      <xdr:row>6</xdr:row>
      <xdr:rowOff>182285</xdr:rowOff>
    </xdr:from>
    <xdr:to>
      <xdr:col>3</xdr:col>
      <xdr:colOff>349517</xdr:colOff>
      <xdr:row>9</xdr:row>
      <xdr:rowOff>2365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ECF27CAE-548D-4A1C-BD3F-60402162D995}"/>
            </a:ext>
          </a:extLst>
        </xdr:cNvPr>
        <xdr:cNvCxnSpPr/>
      </xdr:nvCxnSpPr>
      <xdr:spPr>
        <a:xfrm>
          <a:off x="2726957" y="4098965"/>
          <a:ext cx="0" cy="37634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344698</xdr:colOff>
      <xdr:row>9</xdr:row>
      <xdr:rowOff>1758</xdr:rowOff>
    </xdr:from>
    <xdr:to>
      <xdr:col>3</xdr:col>
      <xdr:colOff>520281</xdr:colOff>
      <xdr:row>9</xdr:row>
      <xdr:rowOff>1759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E2FE35F8-9006-4524-85C8-1C238DEAEB57}"/>
            </a:ext>
          </a:extLst>
        </xdr:cNvPr>
        <xdr:cNvCxnSpPr/>
      </xdr:nvCxnSpPr>
      <xdr:spPr>
        <a:xfrm flipV="1">
          <a:off x="2722138" y="4474698"/>
          <a:ext cx="175583" cy="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777766</xdr:colOff>
      <xdr:row>6</xdr:row>
      <xdr:rowOff>82729</xdr:rowOff>
    </xdr:from>
    <xdr:to>
      <xdr:col>9</xdr:col>
      <xdr:colOff>529620</xdr:colOff>
      <xdr:row>6</xdr:row>
      <xdr:rowOff>82729</xdr:rowOff>
    </xdr:to>
    <xdr:cxnSp macro="">
      <xdr:nvCxnSpPr>
        <xdr:cNvPr id="12" name="Conector recto de flecha 11">
          <a:extLst>
            <a:ext uri="{FF2B5EF4-FFF2-40B4-BE49-F238E27FC236}">
              <a16:creationId xmlns:a16="http://schemas.microsoft.com/office/drawing/2014/main" id="{3B22CC1E-B308-4987-B93F-5600BD289D26}"/>
            </a:ext>
          </a:extLst>
        </xdr:cNvPr>
        <xdr:cNvCxnSpPr/>
      </xdr:nvCxnSpPr>
      <xdr:spPr>
        <a:xfrm flipV="1">
          <a:off x="6553726" y="1195249"/>
          <a:ext cx="53671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6047</xdr:colOff>
      <xdr:row>9</xdr:row>
      <xdr:rowOff>3637</xdr:rowOff>
    </xdr:from>
    <xdr:to>
      <xdr:col>22</xdr:col>
      <xdr:colOff>8285</xdr:colOff>
      <xdr:row>9</xdr:row>
      <xdr:rowOff>6047</xdr:rowOff>
    </xdr:to>
    <xdr:cxnSp macro="">
      <xdr:nvCxnSpPr>
        <xdr:cNvPr id="14" name="Conector recto de flecha 13">
          <a:extLst>
            <a:ext uri="{FF2B5EF4-FFF2-40B4-BE49-F238E27FC236}">
              <a16:creationId xmlns:a16="http://schemas.microsoft.com/office/drawing/2014/main" id="{BBB4F98F-4170-44B8-AD05-704247C51E9E}"/>
            </a:ext>
          </a:extLst>
        </xdr:cNvPr>
        <xdr:cNvCxnSpPr/>
      </xdr:nvCxnSpPr>
      <xdr:spPr>
        <a:xfrm flipV="1">
          <a:off x="14998095" y="1672780"/>
          <a:ext cx="407428" cy="2410"/>
        </a:xfrm>
        <a:prstGeom prst="straightConnector1">
          <a:avLst/>
        </a:prstGeom>
        <a:ln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2094</xdr:colOff>
      <xdr:row>12</xdr:row>
      <xdr:rowOff>87505</xdr:rowOff>
    </xdr:from>
    <xdr:to>
      <xdr:col>6</xdr:col>
      <xdr:colOff>521677</xdr:colOff>
      <xdr:row>12</xdr:row>
      <xdr:rowOff>87505</xdr:rowOff>
    </xdr:to>
    <xdr:cxnSp macro="">
      <xdr:nvCxnSpPr>
        <xdr:cNvPr id="16" name="Conector recto de flecha 15">
          <a:extLst>
            <a:ext uri="{FF2B5EF4-FFF2-40B4-BE49-F238E27FC236}">
              <a16:creationId xmlns:a16="http://schemas.microsoft.com/office/drawing/2014/main" id="{C47B77AB-E5CC-4098-AA00-C6915066FDD5}"/>
            </a:ext>
          </a:extLst>
        </xdr:cNvPr>
        <xdr:cNvCxnSpPr/>
      </xdr:nvCxnSpPr>
      <xdr:spPr>
        <a:xfrm>
          <a:off x="4490274" y="5116705"/>
          <a:ext cx="51958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22315</xdr:colOff>
      <xdr:row>3</xdr:row>
      <xdr:rowOff>0</xdr:rowOff>
    </xdr:from>
    <xdr:to>
      <xdr:col>6</xdr:col>
      <xdr:colOff>533400</xdr:colOff>
      <xdr:row>3</xdr:row>
      <xdr:rowOff>0</xdr:rowOff>
    </xdr:to>
    <xdr:cxnSp macro="">
      <xdr:nvCxnSpPr>
        <xdr:cNvPr id="17" name="Conector recto de flecha 16">
          <a:extLst>
            <a:ext uri="{FF2B5EF4-FFF2-40B4-BE49-F238E27FC236}">
              <a16:creationId xmlns:a16="http://schemas.microsoft.com/office/drawing/2014/main" id="{0B795DBE-2D5A-4CF9-B9CA-355B8E200C87}"/>
            </a:ext>
          </a:extLst>
        </xdr:cNvPr>
        <xdr:cNvCxnSpPr/>
      </xdr:nvCxnSpPr>
      <xdr:spPr>
        <a:xfrm>
          <a:off x="4510495" y="3360420"/>
          <a:ext cx="511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37555</xdr:colOff>
      <xdr:row>3</xdr:row>
      <xdr:rowOff>0</xdr:rowOff>
    </xdr:from>
    <xdr:to>
      <xdr:col>10</xdr:col>
      <xdr:colOff>0</xdr:colOff>
      <xdr:row>3</xdr:row>
      <xdr:rowOff>0</xdr:rowOff>
    </xdr:to>
    <xdr:cxnSp macro="">
      <xdr:nvCxnSpPr>
        <xdr:cNvPr id="18" name="Conector recto de flecha 17">
          <a:extLst>
            <a:ext uri="{FF2B5EF4-FFF2-40B4-BE49-F238E27FC236}">
              <a16:creationId xmlns:a16="http://schemas.microsoft.com/office/drawing/2014/main" id="{FC876C30-300D-487D-8FB4-9590653B6E49}"/>
            </a:ext>
          </a:extLst>
        </xdr:cNvPr>
        <xdr:cNvCxnSpPr/>
      </xdr:nvCxnSpPr>
      <xdr:spPr>
        <a:xfrm>
          <a:off x="6651715" y="3360420"/>
          <a:ext cx="511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373568</xdr:colOff>
      <xdr:row>6</xdr:row>
      <xdr:rowOff>180706</xdr:rowOff>
    </xdr:from>
    <xdr:to>
      <xdr:col>6</xdr:col>
      <xdr:colOff>373568</xdr:colOff>
      <xdr:row>12</xdr:row>
      <xdr:rowOff>92529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AF7C27CE-63D6-4E32-B61B-4226AAFD872E}"/>
            </a:ext>
          </a:extLst>
        </xdr:cNvPr>
        <xdr:cNvCxnSpPr/>
      </xdr:nvCxnSpPr>
      <xdr:spPr>
        <a:xfrm>
          <a:off x="4861748" y="4097386"/>
          <a:ext cx="0" cy="10243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375920</xdr:colOff>
      <xdr:row>6</xdr:row>
      <xdr:rowOff>177800</xdr:rowOff>
    </xdr:from>
    <xdr:to>
      <xdr:col>6</xdr:col>
      <xdr:colOff>536666</xdr:colOff>
      <xdr:row>6</xdr:row>
      <xdr:rowOff>177800</xdr:rowOff>
    </xdr:to>
    <xdr:cxnSp macro="">
      <xdr:nvCxnSpPr>
        <xdr:cNvPr id="24" name="Conector recto de flecha 23">
          <a:extLst>
            <a:ext uri="{FF2B5EF4-FFF2-40B4-BE49-F238E27FC236}">
              <a16:creationId xmlns:a16="http://schemas.microsoft.com/office/drawing/2014/main" id="{D2FBC3ED-6DF8-48B4-9010-0AD763058AAB}"/>
            </a:ext>
          </a:extLst>
        </xdr:cNvPr>
        <xdr:cNvCxnSpPr/>
      </xdr:nvCxnSpPr>
      <xdr:spPr>
        <a:xfrm>
          <a:off x="4864100" y="4094480"/>
          <a:ext cx="16074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6197</xdr:colOff>
      <xdr:row>8</xdr:row>
      <xdr:rowOff>189185</xdr:rowOff>
    </xdr:from>
    <xdr:to>
      <xdr:col>7</xdr:col>
      <xdr:colOff>5255</xdr:colOff>
      <xdr:row>9</xdr:row>
      <xdr:rowOff>167</xdr:rowOff>
    </xdr:to>
    <xdr:cxnSp macro="">
      <xdr:nvCxnSpPr>
        <xdr:cNvPr id="28" name="Conector recto de flecha 27">
          <a:extLst>
            <a:ext uri="{FF2B5EF4-FFF2-40B4-BE49-F238E27FC236}">
              <a16:creationId xmlns:a16="http://schemas.microsoft.com/office/drawing/2014/main" id="{90456A73-A898-4C0D-A36A-26953C8DBEE4}"/>
            </a:ext>
          </a:extLst>
        </xdr:cNvPr>
        <xdr:cNvCxnSpPr/>
      </xdr:nvCxnSpPr>
      <xdr:spPr>
        <a:xfrm flipV="1">
          <a:off x="4494377" y="4471625"/>
          <a:ext cx="540078" cy="148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133892</xdr:colOff>
      <xdr:row>3</xdr:row>
      <xdr:rowOff>159483</xdr:rowOff>
    </xdr:from>
    <xdr:to>
      <xdr:col>6</xdr:col>
      <xdr:colOff>296802</xdr:colOff>
      <xdr:row>4</xdr:row>
      <xdr:rowOff>138461</xdr:rowOff>
    </xdr:to>
    <xdr:sp macro="" textlink="">
      <xdr:nvSpPr>
        <xdr:cNvPr id="29" name="Elipse 28">
          <a:extLst>
            <a:ext uri="{FF2B5EF4-FFF2-40B4-BE49-F238E27FC236}">
              <a16:creationId xmlns:a16="http://schemas.microsoft.com/office/drawing/2014/main" id="{4377B2ED-45FF-4B51-960C-036D0A7A0060}"/>
            </a:ext>
          </a:extLst>
        </xdr:cNvPr>
        <xdr:cNvSpPr>
          <a:spLocks noChangeAspect="1"/>
        </xdr:cNvSpPr>
      </xdr:nvSpPr>
      <xdr:spPr>
        <a:xfrm>
          <a:off x="4566744" y="722700"/>
          <a:ext cx="162910" cy="16450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5</xdr:col>
      <xdr:colOff>780078</xdr:colOff>
      <xdr:row>4</xdr:row>
      <xdr:rowOff>62033</xdr:rowOff>
    </xdr:from>
    <xdr:to>
      <xdr:col>6</xdr:col>
      <xdr:colOff>139148</xdr:colOff>
      <xdr:row>4</xdr:row>
      <xdr:rowOff>66428</xdr:rowOff>
    </xdr:to>
    <xdr:cxnSp macro="">
      <xdr:nvCxnSpPr>
        <xdr:cNvPr id="30" name="Conector recto de flecha 29">
          <a:extLst>
            <a:ext uri="{FF2B5EF4-FFF2-40B4-BE49-F238E27FC236}">
              <a16:creationId xmlns:a16="http://schemas.microsoft.com/office/drawing/2014/main" id="{12BCE1E6-99D2-4452-8E16-A0A621C2A5A4}"/>
            </a:ext>
          </a:extLst>
        </xdr:cNvPr>
        <xdr:cNvCxnSpPr/>
      </xdr:nvCxnSpPr>
      <xdr:spPr>
        <a:xfrm flipV="1">
          <a:off x="4431052" y="810781"/>
          <a:ext cx="140948" cy="439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252248</xdr:colOff>
      <xdr:row>5</xdr:row>
      <xdr:rowOff>15765</xdr:rowOff>
    </xdr:from>
    <xdr:to>
      <xdr:col>9</xdr:col>
      <xdr:colOff>415158</xdr:colOff>
      <xdr:row>5</xdr:row>
      <xdr:rowOff>178675</xdr:rowOff>
    </xdr:to>
    <xdr:sp macro="" textlink="">
      <xdr:nvSpPr>
        <xdr:cNvPr id="31" name="Elipse 30">
          <a:extLst>
            <a:ext uri="{FF2B5EF4-FFF2-40B4-BE49-F238E27FC236}">
              <a16:creationId xmlns:a16="http://schemas.microsoft.com/office/drawing/2014/main" id="{782595B3-B309-4838-A21B-625B3CD57D54}"/>
            </a:ext>
          </a:extLst>
        </xdr:cNvPr>
        <xdr:cNvSpPr>
          <a:spLocks noChangeAspect="1"/>
        </xdr:cNvSpPr>
      </xdr:nvSpPr>
      <xdr:spPr>
        <a:xfrm>
          <a:off x="6866408" y="3741945"/>
          <a:ext cx="162910" cy="16291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9</xdr:col>
      <xdr:colOff>410846</xdr:colOff>
      <xdr:row>5</xdr:row>
      <xdr:rowOff>91965</xdr:rowOff>
    </xdr:from>
    <xdr:to>
      <xdr:col>10</xdr:col>
      <xdr:colOff>5256</xdr:colOff>
      <xdr:row>5</xdr:row>
      <xdr:rowOff>94761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0C0DBBB2-3682-455C-AD45-B37BB6CEF6B5}"/>
            </a:ext>
          </a:extLst>
        </xdr:cNvPr>
        <xdr:cNvCxnSpPr/>
      </xdr:nvCxnSpPr>
      <xdr:spPr>
        <a:xfrm flipV="1">
          <a:off x="7025006" y="3818145"/>
          <a:ext cx="143050" cy="279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245380</xdr:colOff>
      <xdr:row>18</xdr:row>
      <xdr:rowOff>119063</xdr:rowOff>
    </xdr:from>
    <xdr:to>
      <xdr:col>9</xdr:col>
      <xdr:colOff>538162</xdr:colOff>
      <xdr:row>18</xdr:row>
      <xdr:rowOff>121016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0CC052BB-0CF7-4015-B0CB-20C536427934}"/>
            </a:ext>
          </a:extLst>
        </xdr:cNvPr>
        <xdr:cNvCxnSpPr/>
      </xdr:nvCxnSpPr>
      <xdr:spPr>
        <a:xfrm flipV="1">
          <a:off x="6812868" y="3424238"/>
          <a:ext cx="292782" cy="1953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781056</xdr:colOff>
      <xdr:row>18</xdr:row>
      <xdr:rowOff>29717</xdr:rowOff>
    </xdr:from>
    <xdr:to>
      <xdr:col>22</xdr:col>
      <xdr:colOff>0</xdr:colOff>
      <xdr:row>18</xdr:row>
      <xdr:rowOff>30239</xdr:rowOff>
    </xdr:to>
    <xdr:cxnSp macro="">
      <xdr:nvCxnSpPr>
        <xdr:cNvPr id="51" name="Conector recto de flecha 50">
          <a:extLst>
            <a:ext uri="{FF2B5EF4-FFF2-40B4-BE49-F238E27FC236}">
              <a16:creationId xmlns:a16="http://schemas.microsoft.com/office/drawing/2014/main" id="{3EA7ED9A-941F-4696-816E-D9A2647142D4}"/>
            </a:ext>
          </a:extLst>
        </xdr:cNvPr>
        <xdr:cNvCxnSpPr/>
      </xdr:nvCxnSpPr>
      <xdr:spPr>
        <a:xfrm>
          <a:off x="14986913" y="3355907"/>
          <a:ext cx="410325" cy="522"/>
        </a:xfrm>
        <a:prstGeom prst="straightConnector1">
          <a:avLst/>
        </a:prstGeom>
        <a:ln>
          <a:solidFill>
            <a:schemeClr val="accent4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786190</xdr:colOff>
      <xdr:row>15</xdr:row>
      <xdr:rowOff>24190</xdr:rowOff>
    </xdr:from>
    <xdr:to>
      <xdr:col>19</xdr:col>
      <xdr:colOff>12095</xdr:colOff>
      <xdr:row>15</xdr:row>
      <xdr:rowOff>24190</xdr:rowOff>
    </xdr:to>
    <xdr:cxnSp macro="">
      <xdr:nvCxnSpPr>
        <xdr:cNvPr id="71" name="Conector recto de flecha 70">
          <a:extLst>
            <a:ext uri="{FF2B5EF4-FFF2-40B4-BE49-F238E27FC236}">
              <a16:creationId xmlns:a16="http://schemas.microsoft.com/office/drawing/2014/main" id="{BBB4F98F-4170-44B8-AD05-704247C51E9E}"/>
            </a:ext>
          </a:extLst>
        </xdr:cNvPr>
        <xdr:cNvCxnSpPr/>
      </xdr:nvCxnSpPr>
      <xdr:spPr>
        <a:xfrm>
          <a:off x="12960047" y="2806095"/>
          <a:ext cx="471715" cy="0"/>
        </a:xfrm>
        <a:prstGeom prst="straightConnector1">
          <a:avLst/>
        </a:prstGeom>
        <a:ln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779482</xdr:colOff>
      <xdr:row>18</xdr:row>
      <xdr:rowOff>60477</xdr:rowOff>
    </xdr:from>
    <xdr:to>
      <xdr:col>25</xdr:col>
      <xdr:colOff>0</xdr:colOff>
      <xdr:row>18</xdr:row>
      <xdr:rowOff>60681</xdr:rowOff>
    </xdr:to>
    <xdr:cxnSp macro="">
      <xdr:nvCxnSpPr>
        <xdr:cNvPr id="83" name="Conector recto de flecha 82">
          <a:extLst>
            <a:ext uri="{FF2B5EF4-FFF2-40B4-BE49-F238E27FC236}">
              <a16:creationId xmlns:a16="http://schemas.microsoft.com/office/drawing/2014/main" id="{3EA7ED9A-941F-4696-816E-D9A2647142D4}"/>
            </a:ext>
          </a:extLst>
        </xdr:cNvPr>
        <xdr:cNvCxnSpPr/>
      </xdr:nvCxnSpPr>
      <xdr:spPr>
        <a:xfrm flipV="1">
          <a:off x="16962911" y="3386667"/>
          <a:ext cx="484470" cy="204"/>
        </a:xfrm>
        <a:prstGeom prst="straightConnector1">
          <a:avLst/>
        </a:prstGeom>
        <a:ln>
          <a:solidFill>
            <a:schemeClr val="accent4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254000</xdr:colOff>
      <xdr:row>6</xdr:row>
      <xdr:rowOff>80609</xdr:rowOff>
    </xdr:from>
    <xdr:to>
      <xdr:col>9</xdr:col>
      <xdr:colOff>254000</xdr:colOff>
      <xdr:row>18</xdr:row>
      <xdr:rowOff>118534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AB680FAB-2AAA-4A88-B6B1-FB62D46FF171}"/>
            </a:ext>
          </a:extLst>
        </xdr:cNvPr>
        <xdr:cNvCxnSpPr/>
      </xdr:nvCxnSpPr>
      <xdr:spPr>
        <a:xfrm flipH="1">
          <a:off x="6832600" y="1215142"/>
          <a:ext cx="0" cy="2298525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10913</xdr:colOff>
      <xdr:row>8</xdr:row>
      <xdr:rowOff>143436</xdr:rowOff>
    </xdr:from>
    <xdr:to>
      <xdr:col>19</xdr:col>
      <xdr:colOff>0</xdr:colOff>
      <xdr:row>8</xdr:row>
      <xdr:rowOff>150062</xdr:rowOff>
    </xdr:to>
    <xdr:cxnSp macro="">
      <xdr:nvCxnSpPr>
        <xdr:cNvPr id="13" name="Conector recto de flecha 12">
          <a:extLst>
            <a:ext uri="{FF2B5EF4-FFF2-40B4-BE49-F238E27FC236}">
              <a16:creationId xmlns:a16="http://schemas.microsoft.com/office/drawing/2014/main" id="{66F793A7-138B-4D00-B72E-BB3F5344311F}"/>
            </a:ext>
          </a:extLst>
        </xdr:cNvPr>
        <xdr:cNvCxnSpPr/>
      </xdr:nvCxnSpPr>
      <xdr:spPr>
        <a:xfrm flipV="1">
          <a:off x="13000772" y="1595718"/>
          <a:ext cx="446287" cy="6626"/>
        </a:xfrm>
        <a:prstGeom prst="straightConnector1">
          <a:avLst/>
        </a:prstGeom>
        <a:ln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708209</xdr:colOff>
      <xdr:row>5</xdr:row>
      <xdr:rowOff>116990</xdr:rowOff>
    </xdr:from>
    <xdr:to>
      <xdr:col>12</xdr:col>
      <xdr:colOff>454236</xdr:colOff>
      <xdr:row>5</xdr:row>
      <xdr:rowOff>116990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DB98D440-2E17-4A34-9961-2A6F93B1465D}"/>
            </a:ext>
          </a:extLst>
        </xdr:cNvPr>
        <xdr:cNvCxnSpPr/>
      </xdr:nvCxnSpPr>
      <xdr:spPr>
        <a:xfrm flipV="1">
          <a:off x="8602529" y="1039010"/>
          <a:ext cx="53088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154764</xdr:colOff>
      <xdr:row>12</xdr:row>
      <xdr:rowOff>113100</xdr:rowOff>
    </xdr:from>
    <xdr:to>
      <xdr:col>6</xdr:col>
      <xdr:colOff>317674</xdr:colOff>
      <xdr:row>13</xdr:row>
      <xdr:rowOff>92078</xdr:rowOff>
    </xdr:to>
    <xdr:sp macro="" textlink="">
      <xdr:nvSpPr>
        <xdr:cNvPr id="58" name="Elipse 57">
          <a:extLst>
            <a:ext uri="{FF2B5EF4-FFF2-40B4-BE49-F238E27FC236}">
              <a16:creationId xmlns:a16="http://schemas.microsoft.com/office/drawing/2014/main" id="{6430F63B-5EDE-48EB-AFB1-A4D62246550D}"/>
            </a:ext>
          </a:extLst>
        </xdr:cNvPr>
        <xdr:cNvSpPr>
          <a:spLocks noChangeAspect="1"/>
        </xdr:cNvSpPr>
      </xdr:nvSpPr>
      <xdr:spPr>
        <a:xfrm>
          <a:off x="4604844" y="2338140"/>
          <a:ext cx="162910" cy="16185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>
              <a:solidFill>
                <a:sysClr val="windowText" lastClr="000000"/>
              </a:solidFill>
            </a:rPr>
            <a:t>BC</a:t>
          </a:r>
        </a:p>
      </xdr:txBody>
    </xdr:sp>
    <xdr:clientData/>
  </xdr:twoCellAnchor>
  <xdr:twoCellAnchor>
    <xdr:from>
      <xdr:col>6</xdr:col>
      <xdr:colOff>11452</xdr:colOff>
      <xdr:row>13</xdr:row>
      <xdr:rowOff>25921</xdr:rowOff>
    </xdr:from>
    <xdr:to>
      <xdr:col>6</xdr:col>
      <xdr:colOff>155382</xdr:colOff>
      <xdr:row>13</xdr:row>
      <xdr:rowOff>30316</xdr:rowOff>
    </xdr:to>
    <xdr:cxnSp macro="">
      <xdr:nvCxnSpPr>
        <xdr:cNvPr id="59" name="Conector recto de flecha 58">
          <a:extLst>
            <a:ext uri="{FF2B5EF4-FFF2-40B4-BE49-F238E27FC236}">
              <a16:creationId xmlns:a16="http://schemas.microsoft.com/office/drawing/2014/main" id="{E4D87C9F-87E1-4500-8440-B6431F1D2AC2}"/>
            </a:ext>
          </a:extLst>
        </xdr:cNvPr>
        <xdr:cNvCxnSpPr/>
      </xdr:nvCxnSpPr>
      <xdr:spPr>
        <a:xfrm flipV="1">
          <a:off x="4461532" y="2433841"/>
          <a:ext cx="143930" cy="439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284304</xdr:colOff>
      <xdr:row>8</xdr:row>
      <xdr:rowOff>120720</xdr:rowOff>
    </xdr:from>
    <xdr:to>
      <xdr:col>9</xdr:col>
      <xdr:colOff>447214</xdr:colOff>
      <xdr:row>9</xdr:row>
      <xdr:rowOff>92078</xdr:rowOff>
    </xdr:to>
    <xdr:sp macro="" textlink="">
      <xdr:nvSpPr>
        <xdr:cNvPr id="61" name="Elipse 60">
          <a:extLst>
            <a:ext uri="{FF2B5EF4-FFF2-40B4-BE49-F238E27FC236}">
              <a16:creationId xmlns:a16="http://schemas.microsoft.com/office/drawing/2014/main" id="{BF2C20C9-3CAB-49EB-B54E-146C8A5F5833}"/>
            </a:ext>
          </a:extLst>
        </xdr:cNvPr>
        <xdr:cNvSpPr>
          <a:spLocks noChangeAspect="1"/>
        </xdr:cNvSpPr>
      </xdr:nvSpPr>
      <xdr:spPr>
        <a:xfrm>
          <a:off x="6845124" y="1599000"/>
          <a:ext cx="162910" cy="16185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>
              <a:solidFill>
                <a:sysClr val="windowText" lastClr="000000"/>
              </a:solidFill>
            </a:rPr>
            <a:t>BC</a:t>
          </a:r>
        </a:p>
      </xdr:txBody>
    </xdr:sp>
    <xdr:clientData/>
  </xdr:twoCellAnchor>
  <xdr:twoCellAnchor>
    <xdr:from>
      <xdr:col>9</xdr:col>
      <xdr:colOff>441326</xdr:colOff>
      <xdr:row>9</xdr:row>
      <xdr:rowOff>8145</xdr:rowOff>
    </xdr:from>
    <xdr:to>
      <xdr:col>10</xdr:col>
      <xdr:colOff>35736</xdr:colOff>
      <xdr:row>9</xdr:row>
      <xdr:rowOff>10941</xdr:rowOff>
    </xdr:to>
    <xdr:cxnSp macro="">
      <xdr:nvCxnSpPr>
        <xdr:cNvPr id="63" name="Conector recto de flecha 62">
          <a:extLst>
            <a:ext uri="{FF2B5EF4-FFF2-40B4-BE49-F238E27FC236}">
              <a16:creationId xmlns:a16="http://schemas.microsoft.com/office/drawing/2014/main" id="{3E09D035-ADB0-4153-B1A1-551A1806F03A}"/>
            </a:ext>
          </a:extLst>
        </xdr:cNvPr>
        <xdr:cNvCxnSpPr/>
      </xdr:nvCxnSpPr>
      <xdr:spPr>
        <a:xfrm flipV="1">
          <a:off x="7002146" y="1676925"/>
          <a:ext cx="143050" cy="279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264712</xdr:colOff>
      <xdr:row>7</xdr:row>
      <xdr:rowOff>28463</xdr:rowOff>
    </xdr:from>
    <xdr:to>
      <xdr:col>12</xdr:col>
      <xdr:colOff>264712</xdr:colOff>
      <xdr:row>10</xdr:row>
      <xdr:rowOff>15240</xdr:rowOff>
    </xdr:to>
    <xdr:cxnSp macro="">
      <xdr:nvCxnSpPr>
        <xdr:cNvPr id="67" name="Conector recto 66">
          <a:extLst>
            <a:ext uri="{FF2B5EF4-FFF2-40B4-BE49-F238E27FC236}">
              <a16:creationId xmlns:a16="http://schemas.microsoft.com/office/drawing/2014/main" id="{D2FCC80C-41B0-4A57-8B83-8C3EECE15A53}"/>
            </a:ext>
          </a:extLst>
        </xdr:cNvPr>
        <xdr:cNvCxnSpPr/>
      </xdr:nvCxnSpPr>
      <xdr:spPr>
        <a:xfrm>
          <a:off x="8943892" y="1323863"/>
          <a:ext cx="0" cy="543037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251460</xdr:colOff>
      <xdr:row>7</xdr:row>
      <xdr:rowOff>30480</xdr:rowOff>
    </xdr:from>
    <xdr:to>
      <xdr:col>13</xdr:col>
      <xdr:colOff>21066</xdr:colOff>
      <xdr:row>7</xdr:row>
      <xdr:rowOff>30480</xdr:rowOff>
    </xdr:to>
    <xdr:cxnSp macro="">
      <xdr:nvCxnSpPr>
        <xdr:cNvPr id="68" name="Conector recto de flecha 67">
          <a:extLst>
            <a:ext uri="{FF2B5EF4-FFF2-40B4-BE49-F238E27FC236}">
              <a16:creationId xmlns:a16="http://schemas.microsoft.com/office/drawing/2014/main" id="{179F2C30-7273-45FF-BBB9-0003029D7ED5}"/>
            </a:ext>
          </a:extLst>
        </xdr:cNvPr>
        <xdr:cNvCxnSpPr/>
      </xdr:nvCxnSpPr>
      <xdr:spPr>
        <a:xfrm>
          <a:off x="8930640" y="1325880"/>
          <a:ext cx="226806" cy="0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781274</xdr:colOff>
      <xdr:row>10</xdr:row>
      <xdr:rowOff>10185</xdr:rowOff>
    </xdr:from>
    <xdr:to>
      <xdr:col>12</xdr:col>
      <xdr:colOff>281940</xdr:colOff>
      <xdr:row>10</xdr:row>
      <xdr:rowOff>10185</xdr:rowOff>
    </xdr:to>
    <xdr:cxnSp macro="">
      <xdr:nvCxnSpPr>
        <xdr:cNvPr id="70" name="Conector recto 69">
          <a:extLst>
            <a:ext uri="{FF2B5EF4-FFF2-40B4-BE49-F238E27FC236}">
              <a16:creationId xmlns:a16="http://schemas.microsoft.com/office/drawing/2014/main" id="{10505CCA-3993-48D1-8F82-987B94AF3FF9}"/>
            </a:ext>
          </a:extLst>
        </xdr:cNvPr>
        <xdr:cNvCxnSpPr/>
      </xdr:nvCxnSpPr>
      <xdr:spPr>
        <a:xfrm>
          <a:off x="8675594" y="1861845"/>
          <a:ext cx="285526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15</xdr:row>
      <xdr:rowOff>48407</xdr:rowOff>
    </xdr:from>
    <xdr:to>
      <xdr:col>9</xdr:col>
      <xdr:colOff>351351</xdr:colOff>
      <xdr:row>15</xdr:row>
      <xdr:rowOff>48407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C7321C9-C2FD-4DEF-8BE9-7AB3FC806DC7}"/>
            </a:ext>
          </a:extLst>
        </xdr:cNvPr>
        <xdr:cNvCxnSpPr/>
      </xdr:nvCxnSpPr>
      <xdr:spPr>
        <a:xfrm flipV="1">
          <a:off x="6568440" y="2829707"/>
          <a:ext cx="34373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354960</xdr:colOff>
      <xdr:row>13</xdr:row>
      <xdr:rowOff>38100</xdr:rowOff>
    </xdr:from>
    <xdr:to>
      <xdr:col>9</xdr:col>
      <xdr:colOff>354960</xdr:colOff>
      <xdr:row>15</xdr:row>
      <xdr:rowOff>41060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6552280-9E67-4850-B064-23211DD684B8}"/>
            </a:ext>
          </a:extLst>
        </xdr:cNvPr>
        <xdr:cNvCxnSpPr/>
      </xdr:nvCxnSpPr>
      <xdr:spPr>
        <a:xfrm>
          <a:off x="6915780" y="2446020"/>
          <a:ext cx="0" cy="37634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350141</xdr:colOff>
      <xdr:row>13</xdr:row>
      <xdr:rowOff>48073</xdr:rowOff>
    </xdr:from>
    <xdr:to>
      <xdr:col>9</xdr:col>
      <xdr:colOff>525724</xdr:colOff>
      <xdr:row>13</xdr:row>
      <xdr:rowOff>48074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0A3748AD-593B-418C-BB20-5353597B1993}"/>
            </a:ext>
          </a:extLst>
        </xdr:cNvPr>
        <xdr:cNvCxnSpPr/>
      </xdr:nvCxnSpPr>
      <xdr:spPr>
        <a:xfrm flipV="1">
          <a:off x="6910961" y="2455993"/>
          <a:ext cx="175583" cy="1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128072</xdr:colOff>
      <xdr:row>6</xdr:row>
      <xdr:rowOff>0</xdr:rowOff>
    </xdr:from>
    <xdr:to>
      <xdr:col>12</xdr:col>
      <xdr:colOff>290982</xdr:colOff>
      <xdr:row>6</xdr:row>
      <xdr:rowOff>161858</xdr:rowOff>
    </xdr:to>
    <xdr:sp macro="" textlink="">
      <xdr:nvSpPr>
        <xdr:cNvPr id="11" name="Elipse 10">
          <a:extLst>
            <a:ext uri="{FF2B5EF4-FFF2-40B4-BE49-F238E27FC236}">
              <a16:creationId xmlns:a16="http://schemas.microsoft.com/office/drawing/2014/main" id="{24BC9481-CE0B-4A58-B3A7-EBCB92BC8C7C}"/>
            </a:ext>
          </a:extLst>
        </xdr:cNvPr>
        <xdr:cNvSpPr>
          <a:spLocks noChangeAspect="1"/>
        </xdr:cNvSpPr>
      </xdr:nvSpPr>
      <xdr:spPr>
        <a:xfrm>
          <a:off x="8807252" y="1112520"/>
          <a:ext cx="162910" cy="16185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>
              <a:solidFill>
                <a:sysClr val="windowText" lastClr="000000"/>
              </a:solidFill>
            </a:rPr>
            <a:t>C</a:t>
          </a:r>
        </a:p>
      </xdr:txBody>
    </xdr:sp>
    <xdr:clientData/>
  </xdr:twoCellAnchor>
  <xdr:twoCellAnchor>
    <xdr:from>
      <xdr:col>11</xdr:col>
      <xdr:colOff>777240</xdr:colOff>
      <xdr:row>6</xdr:row>
      <xdr:rowOff>88081</xdr:rowOff>
    </xdr:from>
    <xdr:to>
      <xdr:col>12</xdr:col>
      <xdr:colOff>136310</xdr:colOff>
      <xdr:row>6</xdr:row>
      <xdr:rowOff>92476</xdr:rowOff>
    </xdr:to>
    <xdr:cxnSp macro="">
      <xdr:nvCxnSpPr>
        <xdr:cNvPr id="15" name="Conector recto de flecha 14">
          <a:extLst>
            <a:ext uri="{FF2B5EF4-FFF2-40B4-BE49-F238E27FC236}">
              <a16:creationId xmlns:a16="http://schemas.microsoft.com/office/drawing/2014/main" id="{2F07472D-CDB0-426B-9213-31D4E2C6072C}"/>
            </a:ext>
          </a:extLst>
        </xdr:cNvPr>
        <xdr:cNvCxnSpPr/>
      </xdr:nvCxnSpPr>
      <xdr:spPr>
        <a:xfrm flipV="1">
          <a:off x="8671560" y="1200601"/>
          <a:ext cx="143930" cy="4395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38100</xdr:colOff>
      <xdr:row>8</xdr:row>
      <xdr:rowOff>160020</xdr:rowOff>
    </xdr:from>
    <xdr:to>
      <xdr:col>15</xdr:col>
      <xdr:colOff>201010</xdr:colOff>
      <xdr:row>9</xdr:row>
      <xdr:rowOff>126903</xdr:rowOff>
    </xdr:to>
    <xdr:sp macro="" textlink="">
      <xdr:nvSpPr>
        <xdr:cNvPr id="21" name="Elipse 20">
          <a:extLst>
            <a:ext uri="{FF2B5EF4-FFF2-40B4-BE49-F238E27FC236}">
              <a16:creationId xmlns:a16="http://schemas.microsoft.com/office/drawing/2014/main" id="{0503938C-A6E8-79F6-D8D1-83833C8C2B1C}"/>
            </a:ext>
          </a:extLst>
        </xdr:cNvPr>
        <xdr:cNvSpPr>
          <a:spLocks noChangeAspect="1"/>
        </xdr:cNvSpPr>
      </xdr:nvSpPr>
      <xdr:spPr>
        <a:xfrm>
          <a:off x="10744200" y="1638300"/>
          <a:ext cx="162910" cy="1573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>
              <a:solidFill>
                <a:sysClr val="windowText" lastClr="000000"/>
              </a:solidFill>
            </a:rPr>
            <a:t>C</a:t>
          </a:r>
        </a:p>
      </xdr:txBody>
    </xdr:sp>
    <xdr:clientData/>
  </xdr:twoCellAnchor>
  <xdr:twoCellAnchor>
    <xdr:from>
      <xdr:col>15</xdr:col>
      <xdr:colOff>204771</xdr:colOff>
      <xdr:row>9</xdr:row>
      <xdr:rowOff>51387</xdr:rowOff>
    </xdr:from>
    <xdr:to>
      <xdr:col>16</xdr:col>
      <xdr:colOff>0</xdr:colOff>
      <xdr:row>9</xdr:row>
      <xdr:rowOff>54183</xdr:rowOff>
    </xdr:to>
    <xdr:cxnSp macro="">
      <xdr:nvCxnSpPr>
        <xdr:cNvPr id="22" name="Conector recto de flecha 21">
          <a:extLst>
            <a:ext uri="{FF2B5EF4-FFF2-40B4-BE49-F238E27FC236}">
              <a16:creationId xmlns:a16="http://schemas.microsoft.com/office/drawing/2014/main" id="{6FDC83C9-3E72-A637-F560-49C7D01D5EDB}"/>
            </a:ext>
          </a:extLst>
        </xdr:cNvPr>
        <xdr:cNvCxnSpPr/>
      </xdr:nvCxnSpPr>
      <xdr:spPr>
        <a:xfrm flipV="1">
          <a:off x="10910871" y="1720167"/>
          <a:ext cx="139071" cy="2796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7075</xdr:colOff>
      <xdr:row>3</xdr:row>
      <xdr:rowOff>1579</xdr:rowOff>
    </xdr:from>
    <xdr:to>
      <xdr:col>3</xdr:col>
      <xdr:colOff>518160</xdr:colOff>
      <xdr:row>3</xdr:row>
      <xdr:rowOff>1579</xdr:rowOff>
    </xdr:to>
    <xdr:cxnSp macro="">
      <xdr:nvCxnSpPr>
        <xdr:cNvPr id="2" name="Conector recto de flecha 1">
          <a:extLst>
            <a:ext uri="{FF2B5EF4-FFF2-40B4-BE49-F238E27FC236}">
              <a16:creationId xmlns:a16="http://schemas.microsoft.com/office/drawing/2014/main" id="{830A1399-AD24-42D6-B602-A9BBA08F7494}"/>
            </a:ext>
          </a:extLst>
        </xdr:cNvPr>
        <xdr:cNvCxnSpPr/>
      </xdr:nvCxnSpPr>
      <xdr:spPr>
        <a:xfrm>
          <a:off x="2361655" y="557839"/>
          <a:ext cx="511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</xdr:row>
      <xdr:rowOff>1578</xdr:rowOff>
    </xdr:from>
    <xdr:to>
      <xdr:col>3</xdr:col>
      <xdr:colOff>212481</xdr:colOff>
      <xdr:row>3</xdr:row>
      <xdr:rowOff>1578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F4F4F02-34F8-4F7A-B594-48ACE671052A}"/>
            </a:ext>
          </a:extLst>
        </xdr:cNvPr>
        <xdr:cNvCxnSpPr/>
      </xdr:nvCxnSpPr>
      <xdr:spPr>
        <a:xfrm>
          <a:off x="2354580" y="557838"/>
          <a:ext cx="21248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794657</xdr:colOff>
      <xdr:row>8</xdr:row>
      <xdr:rowOff>2092</xdr:rowOff>
    </xdr:from>
    <xdr:to>
      <xdr:col>3</xdr:col>
      <xdr:colOff>345908</xdr:colOff>
      <xdr:row>8</xdr:row>
      <xdr:rowOff>2092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191775E5-2B92-4547-9CDA-4C7BE8A147F6}"/>
            </a:ext>
          </a:extLst>
        </xdr:cNvPr>
        <xdr:cNvCxnSpPr/>
      </xdr:nvCxnSpPr>
      <xdr:spPr>
        <a:xfrm flipV="1">
          <a:off x="2356757" y="1480372"/>
          <a:ext cx="343731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349517</xdr:colOff>
      <xdr:row>7</xdr:row>
      <xdr:rowOff>182285</xdr:rowOff>
    </xdr:from>
    <xdr:to>
      <xdr:col>3</xdr:col>
      <xdr:colOff>349517</xdr:colOff>
      <xdr:row>11</xdr:row>
      <xdr:rowOff>2365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A5511C59-3F62-42EA-9CD2-DD3CFBD9E832}"/>
            </a:ext>
          </a:extLst>
        </xdr:cNvPr>
        <xdr:cNvCxnSpPr/>
      </xdr:nvCxnSpPr>
      <xdr:spPr>
        <a:xfrm>
          <a:off x="2704097" y="1477685"/>
          <a:ext cx="0" cy="55922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344698</xdr:colOff>
      <xdr:row>11</xdr:row>
      <xdr:rowOff>1758</xdr:rowOff>
    </xdr:from>
    <xdr:to>
      <xdr:col>3</xdr:col>
      <xdr:colOff>520281</xdr:colOff>
      <xdr:row>11</xdr:row>
      <xdr:rowOff>1759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17A5717D-59EB-4862-846C-78BDD40C44BB}"/>
            </a:ext>
          </a:extLst>
        </xdr:cNvPr>
        <xdr:cNvCxnSpPr/>
      </xdr:nvCxnSpPr>
      <xdr:spPr>
        <a:xfrm flipV="1">
          <a:off x="2699278" y="2036298"/>
          <a:ext cx="175583" cy="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861988</xdr:colOff>
      <xdr:row>7</xdr:row>
      <xdr:rowOff>82729</xdr:rowOff>
    </xdr:from>
    <xdr:to>
      <xdr:col>10</xdr:col>
      <xdr:colOff>4242</xdr:colOff>
      <xdr:row>7</xdr:row>
      <xdr:rowOff>82729</xdr:rowOff>
    </xdr:to>
    <xdr:cxnSp macro="">
      <xdr:nvCxnSpPr>
        <xdr:cNvPr id="7" name="Conector recto de flecha 6">
          <a:extLst>
            <a:ext uri="{FF2B5EF4-FFF2-40B4-BE49-F238E27FC236}">
              <a16:creationId xmlns:a16="http://schemas.microsoft.com/office/drawing/2014/main" id="{3FDC5A9C-3D88-43A2-BB0F-FFDE54BA2743}"/>
            </a:ext>
          </a:extLst>
        </xdr:cNvPr>
        <xdr:cNvCxnSpPr/>
      </xdr:nvCxnSpPr>
      <xdr:spPr>
        <a:xfrm flipV="1">
          <a:off x="7300888" y="1368604"/>
          <a:ext cx="62815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6047</xdr:colOff>
      <xdr:row>11</xdr:row>
      <xdr:rowOff>3637</xdr:rowOff>
    </xdr:from>
    <xdr:to>
      <xdr:col>22</xdr:col>
      <xdr:colOff>8285</xdr:colOff>
      <xdr:row>11</xdr:row>
      <xdr:rowOff>3637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3D4EA474-28C0-4F81-A1E7-75976FD63F4F}"/>
            </a:ext>
          </a:extLst>
        </xdr:cNvPr>
        <xdr:cNvCxnSpPr/>
      </xdr:nvCxnSpPr>
      <xdr:spPr>
        <a:xfrm flipV="1">
          <a:off x="14979347" y="2038177"/>
          <a:ext cx="406098" cy="0"/>
        </a:xfrm>
        <a:prstGeom prst="straightConnector1">
          <a:avLst/>
        </a:prstGeom>
        <a:ln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2094</xdr:colOff>
      <xdr:row>15</xdr:row>
      <xdr:rowOff>87505</xdr:rowOff>
    </xdr:from>
    <xdr:to>
      <xdr:col>6</xdr:col>
      <xdr:colOff>521677</xdr:colOff>
      <xdr:row>15</xdr:row>
      <xdr:rowOff>87505</xdr:rowOff>
    </xdr:to>
    <xdr:cxnSp macro="">
      <xdr:nvCxnSpPr>
        <xdr:cNvPr id="9" name="Conector recto de flecha 8">
          <a:extLst>
            <a:ext uri="{FF2B5EF4-FFF2-40B4-BE49-F238E27FC236}">
              <a16:creationId xmlns:a16="http://schemas.microsoft.com/office/drawing/2014/main" id="{1CA52EFB-7938-412B-BDFB-82786D48BFB2}"/>
            </a:ext>
          </a:extLst>
        </xdr:cNvPr>
        <xdr:cNvCxnSpPr/>
      </xdr:nvCxnSpPr>
      <xdr:spPr>
        <a:xfrm>
          <a:off x="4452174" y="2861185"/>
          <a:ext cx="51958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4728</xdr:colOff>
      <xdr:row>3</xdr:row>
      <xdr:rowOff>0</xdr:rowOff>
    </xdr:from>
    <xdr:to>
      <xdr:col>7</xdr:col>
      <xdr:colOff>5466</xdr:colOff>
      <xdr:row>3</xdr:row>
      <xdr:rowOff>0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BFBD64CE-EC83-4C4F-84E1-B16116528422}"/>
            </a:ext>
          </a:extLst>
        </xdr:cNvPr>
        <xdr:cNvCxnSpPr/>
      </xdr:nvCxnSpPr>
      <xdr:spPr>
        <a:xfrm>
          <a:off x="4454808" y="556260"/>
          <a:ext cx="54175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8245</xdr:colOff>
      <xdr:row>3</xdr:row>
      <xdr:rowOff>0</xdr:rowOff>
    </xdr:from>
    <xdr:to>
      <xdr:col>9</xdr:col>
      <xdr:colOff>548245</xdr:colOff>
      <xdr:row>3</xdr:row>
      <xdr:rowOff>0</xdr:rowOff>
    </xdr:to>
    <xdr:cxnSp macro="">
      <xdr:nvCxnSpPr>
        <xdr:cNvPr id="11" name="Conector recto de flecha 10">
          <a:extLst>
            <a:ext uri="{FF2B5EF4-FFF2-40B4-BE49-F238E27FC236}">
              <a16:creationId xmlns:a16="http://schemas.microsoft.com/office/drawing/2014/main" id="{8FB6D0F7-EB65-4B5B-934E-BB1E11AAA5C5}"/>
            </a:ext>
          </a:extLst>
        </xdr:cNvPr>
        <xdr:cNvCxnSpPr/>
      </xdr:nvCxnSpPr>
      <xdr:spPr>
        <a:xfrm>
          <a:off x="6569065" y="556260"/>
          <a:ext cx="540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373568</xdr:colOff>
      <xdr:row>7</xdr:row>
      <xdr:rowOff>180706</xdr:rowOff>
    </xdr:from>
    <xdr:to>
      <xdr:col>6</xdr:col>
      <xdr:colOff>373568</xdr:colOff>
      <xdr:row>15</xdr:row>
      <xdr:rowOff>92529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26F2FEAC-BAA3-4EB9-83A3-808A4CA07D44}"/>
            </a:ext>
          </a:extLst>
        </xdr:cNvPr>
        <xdr:cNvCxnSpPr/>
      </xdr:nvCxnSpPr>
      <xdr:spPr>
        <a:xfrm>
          <a:off x="4823648" y="1476106"/>
          <a:ext cx="0" cy="1390103"/>
        </a:xfrm>
        <a:prstGeom prst="line">
          <a:avLst/>
        </a:prstGeom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375920</xdr:colOff>
      <xdr:row>7</xdr:row>
      <xdr:rowOff>177800</xdr:rowOff>
    </xdr:from>
    <xdr:to>
      <xdr:col>6</xdr:col>
      <xdr:colOff>536666</xdr:colOff>
      <xdr:row>7</xdr:row>
      <xdr:rowOff>177800</xdr:rowOff>
    </xdr:to>
    <xdr:cxnSp macro="">
      <xdr:nvCxnSpPr>
        <xdr:cNvPr id="13" name="Conector recto de flecha 12">
          <a:extLst>
            <a:ext uri="{FF2B5EF4-FFF2-40B4-BE49-F238E27FC236}">
              <a16:creationId xmlns:a16="http://schemas.microsoft.com/office/drawing/2014/main" id="{90017024-FAAD-46AE-89DA-593BD5B94348}"/>
            </a:ext>
          </a:extLst>
        </xdr:cNvPr>
        <xdr:cNvCxnSpPr/>
      </xdr:nvCxnSpPr>
      <xdr:spPr>
        <a:xfrm>
          <a:off x="4826000" y="1473200"/>
          <a:ext cx="16074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6197</xdr:colOff>
      <xdr:row>10</xdr:row>
      <xdr:rowOff>189185</xdr:rowOff>
    </xdr:from>
    <xdr:to>
      <xdr:col>7</xdr:col>
      <xdr:colOff>5255</xdr:colOff>
      <xdr:row>11</xdr:row>
      <xdr:rowOff>167</xdr:rowOff>
    </xdr:to>
    <xdr:cxnSp macro="">
      <xdr:nvCxnSpPr>
        <xdr:cNvPr id="14" name="Conector recto de flecha 13">
          <a:extLst>
            <a:ext uri="{FF2B5EF4-FFF2-40B4-BE49-F238E27FC236}">
              <a16:creationId xmlns:a16="http://schemas.microsoft.com/office/drawing/2014/main" id="{46701AA9-8617-4059-A77A-E2F4CFEBB350}"/>
            </a:ext>
          </a:extLst>
        </xdr:cNvPr>
        <xdr:cNvCxnSpPr/>
      </xdr:nvCxnSpPr>
      <xdr:spPr>
        <a:xfrm flipV="1">
          <a:off x="4456277" y="2033225"/>
          <a:ext cx="540078" cy="148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133892</xdr:colOff>
      <xdr:row>3</xdr:row>
      <xdr:rowOff>159483</xdr:rowOff>
    </xdr:from>
    <xdr:to>
      <xdr:col>6</xdr:col>
      <xdr:colOff>296802</xdr:colOff>
      <xdr:row>4</xdr:row>
      <xdr:rowOff>138461</xdr:rowOff>
    </xdr:to>
    <xdr:sp macro="" textlink="">
      <xdr:nvSpPr>
        <xdr:cNvPr id="15" name="Elipse 14">
          <a:extLst>
            <a:ext uri="{FF2B5EF4-FFF2-40B4-BE49-F238E27FC236}">
              <a16:creationId xmlns:a16="http://schemas.microsoft.com/office/drawing/2014/main" id="{FA84A1A5-46A4-4B3B-9AEE-0CC00FE991B8}"/>
            </a:ext>
          </a:extLst>
        </xdr:cNvPr>
        <xdr:cNvSpPr>
          <a:spLocks noChangeAspect="1"/>
        </xdr:cNvSpPr>
      </xdr:nvSpPr>
      <xdr:spPr>
        <a:xfrm>
          <a:off x="4583972" y="715743"/>
          <a:ext cx="162910" cy="16185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5</xdr:col>
      <xdr:colOff>780078</xdr:colOff>
      <xdr:row>4</xdr:row>
      <xdr:rowOff>62033</xdr:rowOff>
    </xdr:from>
    <xdr:to>
      <xdr:col>6</xdr:col>
      <xdr:colOff>139148</xdr:colOff>
      <xdr:row>4</xdr:row>
      <xdr:rowOff>66428</xdr:rowOff>
    </xdr:to>
    <xdr:cxnSp macro="">
      <xdr:nvCxnSpPr>
        <xdr:cNvPr id="16" name="Conector recto de flecha 15">
          <a:extLst>
            <a:ext uri="{FF2B5EF4-FFF2-40B4-BE49-F238E27FC236}">
              <a16:creationId xmlns:a16="http://schemas.microsoft.com/office/drawing/2014/main" id="{DC2D94C7-B0A7-4B12-9FA2-3581F91B648E}"/>
            </a:ext>
          </a:extLst>
        </xdr:cNvPr>
        <xdr:cNvCxnSpPr/>
      </xdr:nvCxnSpPr>
      <xdr:spPr>
        <a:xfrm flipV="1">
          <a:off x="4445298" y="801173"/>
          <a:ext cx="143930" cy="439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252248</xdr:colOff>
      <xdr:row>6</xdr:row>
      <xdr:rowOff>15765</xdr:rowOff>
    </xdr:from>
    <xdr:to>
      <xdr:col>9</xdr:col>
      <xdr:colOff>415158</xdr:colOff>
      <xdr:row>6</xdr:row>
      <xdr:rowOff>178675</xdr:rowOff>
    </xdr:to>
    <xdr:sp macro="" textlink="">
      <xdr:nvSpPr>
        <xdr:cNvPr id="17" name="Elipse 16">
          <a:extLst>
            <a:ext uri="{FF2B5EF4-FFF2-40B4-BE49-F238E27FC236}">
              <a16:creationId xmlns:a16="http://schemas.microsoft.com/office/drawing/2014/main" id="{02A91263-9F1A-4A4F-AC76-26520566F2B0}"/>
            </a:ext>
          </a:extLst>
        </xdr:cNvPr>
        <xdr:cNvSpPr>
          <a:spLocks noChangeAspect="1"/>
        </xdr:cNvSpPr>
      </xdr:nvSpPr>
      <xdr:spPr>
        <a:xfrm>
          <a:off x="6813068" y="1120665"/>
          <a:ext cx="162910" cy="16291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9</xdr:col>
      <xdr:colOff>410846</xdr:colOff>
      <xdr:row>6</xdr:row>
      <xdr:rowOff>91965</xdr:rowOff>
    </xdr:from>
    <xdr:to>
      <xdr:col>10</xdr:col>
      <xdr:colOff>5256</xdr:colOff>
      <xdr:row>6</xdr:row>
      <xdr:rowOff>94761</xdr:rowOff>
    </xdr:to>
    <xdr:cxnSp macro="">
      <xdr:nvCxnSpPr>
        <xdr:cNvPr id="18" name="Conector recto de flecha 17">
          <a:extLst>
            <a:ext uri="{FF2B5EF4-FFF2-40B4-BE49-F238E27FC236}">
              <a16:creationId xmlns:a16="http://schemas.microsoft.com/office/drawing/2014/main" id="{945CAE0E-3348-4F20-B23D-A51A53870C4C}"/>
            </a:ext>
          </a:extLst>
        </xdr:cNvPr>
        <xdr:cNvCxnSpPr/>
      </xdr:nvCxnSpPr>
      <xdr:spPr>
        <a:xfrm flipV="1">
          <a:off x="6971666" y="1196865"/>
          <a:ext cx="143050" cy="279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198120</xdr:colOff>
      <xdr:row>23</xdr:row>
      <xdr:rowOff>111443</xdr:rowOff>
    </xdr:from>
    <xdr:to>
      <xdr:col>9</xdr:col>
      <xdr:colOff>538162</xdr:colOff>
      <xdr:row>23</xdr:row>
      <xdr:rowOff>111443</xdr:rowOff>
    </xdr:to>
    <xdr:cxnSp macro="">
      <xdr:nvCxnSpPr>
        <xdr:cNvPr id="19" name="Conector recto de flecha 18">
          <a:extLst>
            <a:ext uri="{FF2B5EF4-FFF2-40B4-BE49-F238E27FC236}">
              <a16:creationId xmlns:a16="http://schemas.microsoft.com/office/drawing/2014/main" id="{E23D2A4D-D9DD-47B4-9AB5-0866600ED9FE}"/>
            </a:ext>
          </a:extLst>
        </xdr:cNvPr>
        <xdr:cNvCxnSpPr/>
      </xdr:nvCxnSpPr>
      <xdr:spPr>
        <a:xfrm flipV="1">
          <a:off x="6758940" y="4355783"/>
          <a:ext cx="340042" cy="0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785067</xdr:colOff>
      <xdr:row>23</xdr:row>
      <xdr:rowOff>29717</xdr:rowOff>
    </xdr:from>
    <xdr:to>
      <xdr:col>22</xdr:col>
      <xdr:colOff>4011</xdr:colOff>
      <xdr:row>23</xdr:row>
      <xdr:rowOff>30239</xdr:rowOff>
    </xdr:to>
    <xdr:cxnSp macro="">
      <xdr:nvCxnSpPr>
        <xdr:cNvPr id="23" name="Conector recto de flecha 22">
          <a:extLst>
            <a:ext uri="{FF2B5EF4-FFF2-40B4-BE49-F238E27FC236}">
              <a16:creationId xmlns:a16="http://schemas.microsoft.com/office/drawing/2014/main" id="{439D59B3-FF29-4600-BA6D-698F02A45349}"/>
            </a:ext>
          </a:extLst>
        </xdr:cNvPr>
        <xdr:cNvCxnSpPr/>
      </xdr:nvCxnSpPr>
      <xdr:spPr>
        <a:xfrm>
          <a:off x="14973507" y="4274057"/>
          <a:ext cx="407664" cy="522"/>
        </a:xfrm>
        <a:prstGeom prst="straightConnector1">
          <a:avLst/>
        </a:prstGeom>
        <a:ln>
          <a:solidFill>
            <a:schemeClr val="bg1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786190</xdr:colOff>
      <xdr:row>19</xdr:row>
      <xdr:rowOff>24190</xdr:rowOff>
    </xdr:from>
    <xdr:to>
      <xdr:col>19</xdr:col>
      <xdr:colOff>12095</xdr:colOff>
      <xdr:row>19</xdr:row>
      <xdr:rowOff>24190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CDAD3424-2EE2-4F43-931E-9C532AFC420E}"/>
            </a:ext>
          </a:extLst>
        </xdr:cNvPr>
        <xdr:cNvCxnSpPr/>
      </xdr:nvCxnSpPr>
      <xdr:spPr>
        <a:xfrm>
          <a:off x="12947710" y="3537010"/>
          <a:ext cx="467965" cy="0"/>
        </a:xfrm>
        <a:prstGeom prst="straightConnector1">
          <a:avLst/>
        </a:prstGeom>
        <a:ln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1441</xdr:colOff>
      <xdr:row>23</xdr:row>
      <xdr:rowOff>60477</xdr:rowOff>
    </xdr:from>
    <xdr:to>
      <xdr:col>25</xdr:col>
      <xdr:colOff>8022</xdr:colOff>
      <xdr:row>23</xdr:row>
      <xdr:rowOff>60681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A72C89F0-60D6-4033-8118-53E8DFC9243D}"/>
            </a:ext>
          </a:extLst>
        </xdr:cNvPr>
        <xdr:cNvCxnSpPr/>
      </xdr:nvCxnSpPr>
      <xdr:spPr>
        <a:xfrm flipV="1">
          <a:off x="16948321" y="4304817"/>
          <a:ext cx="486641" cy="204"/>
        </a:xfrm>
        <a:prstGeom prst="straightConnector1">
          <a:avLst/>
        </a:prstGeom>
        <a:ln>
          <a:solidFill>
            <a:schemeClr val="bg1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200660</xdr:colOff>
      <xdr:row>7</xdr:row>
      <xdr:rowOff>80609</xdr:rowOff>
    </xdr:from>
    <xdr:to>
      <xdr:col>9</xdr:col>
      <xdr:colOff>200660</xdr:colOff>
      <xdr:row>23</xdr:row>
      <xdr:rowOff>118534</xdr:rowOff>
    </xdr:to>
    <xdr:cxnSp macro="">
      <xdr:nvCxnSpPr>
        <xdr:cNvPr id="27" name="Conector recto 26">
          <a:extLst>
            <a:ext uri="{FF2B5EF4-FFF2-40B4-BE49-F238E27FC236}">
              <a16:creationId xmlns:a16="http://schemas.microsoft.com/office/drawing/2014/main" id="{39CFA117-ED20-4A87-8AE6-DFC4E50773AE}"/>
            </a:ext>
          </a:extLst>
        </xdr:cNvPr>
        <xdr:cNvCxnSpPr/>
      </xdr:nvCxnSpPr>
      <xdr:spPr>
        <a:xfrm flipH="1">
          <a:off x="6761480" y="1376009"/>
          <a:ext cx="0" cy="2986865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10913</xdr:colOff>
      <xdr:row>11</xdr:row>
      <xdr:rowOff>6276</xdr:rowOff>
    </xdr:from>
    <xdr:to>
      <xdr:col>19</xdr:col>
      <xdr:colOff>0</xdr:colOff>
      <xdr:row>11</xdr:row>
      <xdr:rowOff>6276</xdr:rowOff>
    </xdr:to>
    <xdr:cxnSp macro="">
      <xdr:nvCxnSpPr>
        <xdr:cNvPr id="34" name="Conector recto de flecha 33">
          <a:extLst>
            <a:ext uri="{FF2B5EF4-FFF2-40B4-BE49-F238E27FC236}">
              <a16:creationId xmlns:a16="http://schemas.microsoft.com/office/drawing/2014/main" id="{08D7831D-47D9-4F09-B6D0-4746EE82C1BD}"/>
            </a:ext>
          </a:extLst>
        </xdr:cNvPr>
        <xdr:cNvCxnSpPr/>
      </xdr:nvCxnSpPr>
      <xdr:spPr>
        <a:xfrm flipV="1">
          <a:off x="12957293" y="2040816"/>
          <a:ext cx="446287" cy="0"/>
        </a:xfrm>
        <a:prstGeom prst="straightConnector1">
          <a:avLst/>
        </a:prstGeom>
        <a:ln>
          <a:solidFill>
            <a:srgbClr val="7030A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402</xdr:colOff>
      <xdr:row>6</xdr:row>
      <xdr:rowOff>114300</xdr:rowOff>
    </xdr:from>
    <xdr:to>
      <xdr:col>13</xdr:col>
      <xdr:colOff>5058</xdr:colOff>
      <xdr:row>6</xdr:row>
      <xdr:rowOff>114300</xdr:rowOff>
    </xdr:to>
    <xdr:cxnSp macro="">
      <xdr:nvCxnSpPr>
        <xdr:cNvPr id="35" name="Conector recto de flecha 34">
          <a:extLst>
            <a:ext uri="{FF2B5EF4-FFF2-40B4-BE49-F238E27FC236}">
              <a16:creationId xmlns:a16="http://schemas.microsoft.com/office/drawing/2014/main" id="{58F10625-F45E-4FE8-B166-5751F4315677}"/>
            </a:ext>
          </a:extLst>
        </xdr:cNvPr>
        <xdr:cNvCxnSpPr/>
      </xdr:nvCxnSpPr>
      <xdr:spPr>
        <a:xfrm>
          <a:off x="8679582" y="1219200"/>
          <a:ext cx="46185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147144</xdr:colOff>
      <xdr:row>14</xdr:row>
      <xdr:rowOff>36900</xdr:rowOff>
    </xdr:from>
    <xdr:to>
      <xdr:col>6</xdr:col>
      <xdr:colOff>310054</xdr:colOff>
      <xdr:row>15</xdr:row>
      <xdr:rowOff>8258</xdr:rowOff>
    </xdr:to>
    <xdr:sp macro="" textlink="">
      <xdr:nvSpPr>
        <xdr:cNvPr id="38" name="Elipse 37">
          <a:extLst>
            <a:ext uri="{FF2B5EF4-FFF2-40B4-BE49-F238E27FC236}">
              <a16:creationId xmlns:a16="http://schemas.microsoft.com/office/drawing/2014/main" id="{D3AF2358-15E4-4706-911D-D4C5D25BD6BF}"/>
            </a:ext>
          </a:extLst>
        </xdr:cNvPr>
        <xdr:cNvSpPr>
          <a:spLocks noChangeAspect="1"/>
        </xdr:cNvSpPr>
      </xdr:nvSpPr>
      <xdr:spPr>
        <a:xfrm>
          <a:off x="4597224" y="2620080"/>
          <a:ext cx="162910" cy="16185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>
              <a:solidFill>
                <a:sysClr val="windowText" lastClr="000000"/>
              </a:solidFill>
            </a:rPr>
            <a:t>BC</a:t>
          </a:r>
        </a:p>
      </xdr:txBody>
    </xdr:sp>
    <xdr:clientData/>
  </xdr:twoCellAnchor>
  <xdr:twoCellAnchor>
    <xdr:from>
      <xdr:col>6</xdr:col>
      <xdr:colOff>11452</xdr:colOff>
      <xdr:row>14</xdr:row>
      <xdr:rowOff>124981</xdr:rowOff>
    </xdr:from>
    <xdr:to>
      <xdr:col>6</xdr:col>
      <xdr:colOff>155382</xdr:colOff>
      <xdr:row>14</xdr:row>
      <xdr:rowOff>129376</xdr:rowOff>
    </xdr:to>
    <xdr:cxnSp macro="">
      <xdr:nvCxnSpPr>
        <xdr:cNvPr id="39" name="Conector recto de flecha 38">
          <a:extLst>
            <a:ext uri="{FF2B5EF4-FFF2-40B4-BE49-F238E27FC236}">
              <a16:creationId xmlns:a16="http://schemas.microsoft.com/office/drawing/2014/main" id="{560C197D-0892-4280-902B-C49746B3CD2A}"/>
            </a:ext>
          </a:extLst>
        </xdr:cNvPr>
        <xdr:cNvCxnSpPr/>
      </xdr:nvCxnSpPr>
      <xdr:spPr>
        <a:xfrm flipV="1">
          <a:off x="4461532" y="2708161"/>
          <a:ext cx="143930" cy="4395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284304</xdr:colOff>
      <xdr:row>10</xdr:row>
      <xdr:rowOff>120720</xdr:rowOff>
    </xdr:from>
    <xdr:to>
      <xdr:col>9</xdr:col>
      <xdr:colOff>447214</xdr:colOff>
      <xdr:row>11</xdr:row>
      <xdr:rowOff>92078</xdr:rowOff>
    </xdr:to>
    <xdr:sp macro="" textlink="">
      <xdr:nvSpPr>
        <xdr:cNvPr id="40" name="Elipse 39">
          <a:extLst>
            <a:ext uri="{FF2B5EF4-FFF2-40B4-BE49-F238E27FC236}">
              <a16:creationId xmlns:a16="http://schemas.microsoft.com/office/drawing/2014/main" id="{78915236-B638-4558-A03C-8D1D9D9D7E74}"/>
            </a:ext>
          </a:extLst>
        </xdr:cNvPr>
        <xdr:cNvSpPr>
          <a:spLocks noChangeAspect="1"/>
        </xdr:cNvSpPr>
      </xdr:nvSpPr>
      <xdr:spPr>
        <a:xfrm>
          <a:off x="6845124" y="1964760"/>
          <a:ext cx="162910" cy="16185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>
              <a:solidFill>
                <a:sysClr val="windowText" lastClr="000000"/>
              </a:solidFill>
            </a:rPr>
            <a:t>BC</a:t>
          </a:r>
        </a:p>
      </xdr:txBody>
    </xdr:sp>
    <xdr:clientData/>
  </xdr:twoCellAnchor>
  <xdr:twoCellAnchor>
    <xdr:from>
      <xdr:col>9</xdr:col>
      <xdr:colOff>458912</xdr:colOff>
      <xdr:row>11</xdr:row>
      <xdr:rowOff>8145</xdr:rowOff>
    </xdr:from>
    <xdr:to>
      <xdr:col>10</xdr:col>
      <xdr:colOff>15927</xdr:colOff>
      <xdr:row>11</xdr:row>
      <xdr:rowOff>10941</xdr:rowOff>
    </xdr:to>
    <xdr:cxnSp macro="">
      <xdr:nvCxnSpPr>
        <xdr:cNvPr id="41" name="Conector recto de flecha 40">
          <a:extLst>
            <a:ext uri="{FF2B5EF4-FFF2-40B4-BE49-F238E27FC236}">
              <a16:creationId xmlns:a16="http://schemas.microsoft.com/office/drawing/2014/main" id="{7914CB28-D1CA-4D3C-AAAC-BDEC63E70D34}"/>
            </a:ext>
          </a:extLst>
        </xdr:cNvPr>
        <xdr:cNvCxnSpPr/>
      </xdr:nvCxnSpPr>
      <xdr:spPr>
        <a:xfrm flipV="1">
          <a:off x="7019732" y="2042685"/>
          <a:ext cx="105655" cy="2796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243840</xdr:colOff>
      <xdr:row>8</xdr:row>
      <xdr:rowOff>99060</xdr:rowOff>
    </xdr:from>
    <xdr:to>
      <xdr:col>12</xdr:col>
      <xdr:colOff>243840</xdr:colOff>
      <xdr:row>12</xdr:row>
      <xdr:rowOff>15240</xdr:rowOff>
    </xdr:to>
    <xdr:cxnSp macro="">
      <xdr:nvCxnSpPr>
        <xdr:cNvPr id="42" name="Conector recto 41">
          <a:extLst>
            <a:ext uri="{FF2B5EF4-FFF2-40B4-BE49-F238E27FC236}">
              <a16:creationId xmlns:a16="http://schemas.microsoft.com/office/drawing/2014/main" id="{61F5F513-7858-48E2-8C9C-E86DF1661A07}"/>
            </a:ext>
          </a:extLst>
        </xdr:cNvPr>
        <xdr:cNvCxnSpPr/>
      </xdr:nvCxnSpPr>
      <xdr:spPr>
        <a:xfrm>
          <a:off x="8923020" y="1577340"/>
          <a:ext cx="0" cy="655320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243840</xdr:colOff>
      <xdr:row>8</xdr:row>
      <xdr:rowOff>106680</xdr:rowOff>
    </xdr:from>
    <xdr:to>
      <xdr:col>13</xdr:col>
      <xdr:colOff>13446</xdr:colOff>
      <xdr:row>8</xdr:row>
      <xdr:rowOff>106680</xdr:rowOff>
    </xdr:to>
    <xdr:cxnSp macro="">
      <xdr:nvCxnSpPr>
        <xdr:cNvPr id="43" name="Conector recto de flecha 42">
          <a:extLst>
            <a:ext uri="{FF2B5EF4-FFF2-40B4-BE49-F238E27FC236}">
              <a16:creationId xmlns:a16="http://schemas.microsoft.com/office/drawing/2014/main" id="{A05007C7-DAA8-4293-97AE-2F088A795DFA}"/>
            </a:ext>
          </a:extLst>
        </xdr:cNvPr>
        <xdr:cNvCxnSpPr/>
      </xdr:nvCxnSpPr>
      <xdr:spPr>
        <a:xfrm>
          <a:off x="8923020" y="1584960"/>
          <a:ext cx="226806" cy="0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781274</xdr:colOff>
      <xdr:row>12</xdr:row>
      <xdr:rowOff>10185</xdr:rowOff>
    </xdr:from>
    <xdr:to>
      <xdr:col>12</xdr:col>
      <xdr:colOff>248414</xdr:colOff>
      <xdr:row>12</xdr:row>
      <xdr:rowOff>10185</xdr:rowOff>
    </xdr:to>
    <xdr:cxnSp macro="">
      <xdr:nvCxnSpPr>
        <xdr:cNvPr id="44" name="Conector recto 43">
          <a:extLst>
            <a:ext uri="{FF2B5EF4-FFF2-40B4-BE49-F238E27FC236}">
              <a16:creationId xmlns:a16="http://schemas.microsoft.com/office/drawing/2014/main" id="{FB71A310-365E-4D32-9FAF-C32FE55AE603}"/>
            </a:ext>
          </a:extLst>
        </xdr:cNvPr>
        <xdr:cNvCxnSpPr/>
      </xdr:nvCxnSpPr>
      <xdr:spPr>
        <a:xfrm>
          <a:off x="8675594" y="2227605"/>
          <a:ext cx="252000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19</xdr:row>
      <xdr:rowOff>48407</xdr:rowOff>
    </xdr:from>
    <xdr:to>
      <xdr:col>9</xdr:col>
      <xdr:colOff>351351</xdr:colOff>
      <xdr:row>19</xdr:row>
      <xdr:rowOff>48407</xdr:rowOff>
    </xdr:to>
    <xdr:cxnSp macro="">
      <xdr:nvCxnSpPr>
        <xdr:cNvPr id="46" name="Conector recto 45">
          <a:extLst>
            <a:ext uri="{FF2B5EF4-FFF2-40B4-BE49-F238E27FC236}">
              <a16:creationId xmlns:a16="http://schemas.microsoft.com/office/drawing/2014/main" id="{1A3145C8-5536-4255-B1FE-B620E6739684}"/>
            </a:ext>
          </a:extLst>
        </xdr:cNvPr>
        <xdr:cNvCxnSpPr/>
      </xdr:nvCxnSpPr>
      <xdr:spPr>
        <a:xfrm flipV="1">
          <a:off x="6568440" y="3561227"/>
          <a:ext cx="34373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358140</xdr:colOff>
      <xdr:row>15</xdr:row>
      <xdr:rowOff>15240</xdr:rowOff>
    </xdr:from>
    <xdr:to>
      <xdr:col>9</xdr:col>
      <xdr:colOff>358140</xdr:colOff>
      <xdr:row>19</xdr:row>
      <xdr:rowOff>41060</xdr:rowOff>
    </xdr:to>
    <xdr:cxnSp macro="">
      <xdr:nvCxnSpPr>
        <xdr:cNvPr id="47" name="Conector recto 46">
          <a:extLst>
            <a:ext uri="{FF2B5EF4-FFF2-40B4-BE49-F238E27FC236}">
              <a16:creationId xmlns:a16="http://schemas.microsoft.com/office/drawing/2014/main" id="{3343868E-553C-43A7-87C2-F345406F48EA}"/>
            </a:ext>
          </a:extLst>
        </xdr:cNvPr>
        <xdr:cNvCxnSpPr/>
      </xdr:nvCxnSpPr>
      <xdr:spPr>
        <a:xfrm>
          <a:off x="6918960" y="2788920"/>
          <a:ext cx="0" cy="7649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365381</xdr:colOff>
      <xdr:row>15</xdr:row>
      <xdr:rowOff>25213</xdr:rowOff>
    </xdr:from>
    <xdr:to>
      <xdr:col>9</xdr:col>
      <xdr:colOff>540964</xdr:colOff>
      <xdr:row>15</xdr:row>
      <xdr:rowOff>25214</xdr:rowOff>
    </xdr:to>
    <xdr:cxnSp macro="">
      <xdr:nvCxnSpPr>
        <xdr:cNvPr id="48" name="Conector recto de flecha 47">
          <a:extLst>
            <a:ext uri="{FF2B5EF4-FFF2-40B4-BE49-F238E27FC236}">
              <a16:creationId xmlns:a16="http://schemas.microsoft.com/office/drawing/2014/main" id="{DE2C55D1-ED9E-402F-9FDD-301A5D942958}"/>
            </a:ext>
          </a:extLst>
        </xdr:cNvPr>
        <xdr:cNvCxnSpPr/>
      </xdr:nvCxnSpPr>
      <xdr:spPr>
        <a:xfrm flipV="1">
          <a:off x="6926201" y="2798893"/>
          <a:ext cx="175583" cy="1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246204</xdr:colOff>
      <xdr:row>7</xdr:row>
      <xdr:rowOff>23565</xdr:rowOff>
    </xdr:from>
    <xdr:to>
      <xdr:col>12</xdr:col>
      <xdr:colOff>409114</xdr:colOff>
      <xdr:row>8</xdr:row>
      <xdr:rowOff>4448</xdr:rowOff>
    </xdr:to>
    <xdr:sp macro="" textlink="">
      <xdr:nvSpPr>
        <xdr:cNvPr id="33" name="Elipse 32">
          <a:extLst>
            <a:ext uri="{FF2B5EF4-FFF2-40B4-BE49-F238E27FC236}">
              <a16:creationId xmlns:a16="http://schemas.microsoft.com/office/drawing/2014/main" id="{74AD5677-5B88-4811-8AB9-0A430DE6675D}"/>
            </a:ext>
          </a:extLst>
        </xdr:cNvPr>
        <xdr:cNvSpPr>
          <a:spLocks noChangeAspect="1"/>
        </xdr:cNvSpPr>
      </xdr:nvSpPr>
      <xdr:spPr>
        <a:xfrm>
          <a:off x="9923604" y="1309440"/>
          <a:ext cx="162910" cy="16185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>
              <a:solidFill>
                <a:sysClr val="windowText" lastClr="000000"/>
              </a:solidFill>
            </a:rPr>
            <a:t>C</a:t>
          </a:r>
        </a:p>
      </xdr:txBody>
    </xdr:sp>
    <xdr:clientData/>
  </xdr:twoCellAnchor>
  <xdr:twoCellAnchor>
    <xdr:from>
      <xdr:col>11</xdr:col>
      <xdr:colOff>866797</xdr:colOff>
      <xdr:row>7</xdr:row>
      <xdr:rowOff>102121</xdr:rowOff>
    </xdr:from>
    <xdr:to>
      <xdr:col>12</xdr:col>
      <xdr:colOff>225867</xdr:colOff>
      <xdr:row>7</xdr:row>
      <xdr:rowOff>106516</xdr:rowOff>
    </xdr:to>
    <xdr:cxnSp macro="">
      <xdr:nvCxnSpPr>
        <xdr:cNvPr id="37" name="Conector recto de flecha 36">
          <a:extLst>
            <a:ext uri="{FF2B5EF4-FFF2-40B4-BE49-F238E27FC236}">
              <a16:creationId xmlns:a16="http://schemas.microsoft.com/office/drawing/2014/main" id="{3537E8E7-62D5-4686-A7ED-D7272BF00AD9}"/>
            </a:ext>
          </a:extLst>
        </xdr:cNvPr>
        <xdr:cNvCxnSpPr/>
      </xdr:nvCxnSpPr>
      <xdr:spPr>
        <a:xfrm flipV="1">
          <a:off x="9667897" y="1387996"/>
          <a:ext cx="235370" cy="4395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206191</xdr:colOff>
      <xdr:row>10</xdr:row>
      <xdr:rowOff>125478</xdr:rowOff>
    </xdr:from>
    <xdr:to>
      <xdr:col>15</xdr:col>
      <xdr:colOff>369101</xdr:colOff>
      <xdr:row>11</xdr:row>
      <xdr:rowOff>92361</xdr:rowOff>
    </xdr:to>
    <xdr:sp macro="" textlink="">
      <xdr:nvSpPr>
        <xdr:cNvPr id="50" name="Elipse 49">
          <a:extLst>
            <a:ext uri="{FF2B5EF4-FFF2-40B4-BE49-F238E27FC236}">
              <a16:creationId xmlns:a16="http://schemas.microsoft.com/office/drawing/2014/main" id="{BA770704-AE9A-476B-9B71-128DEECD13A6}"/>
            </a:ext>
          </a:extLst>
        </xdr:cNvPr>
        <xdr:cNvSpPr>
          <a:spLocks noChangeAspect="1"/>
        </xdr:cNvSpPr>
      </xdr:nvSpPr>
      <xdr:spPr>
        <a:xfrm>
          <a:off x="10912291" y="1969518"/>
          <a:ext cx="162910" cy="1573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>
              <a:solidFill>
                <a:sysClr val="windowText" lastClr="000000"/>
              </a:solidFill>
            </a:rPr>
            <a:t>C</a:t>
          </a:r>
        </a:p>
      </xdr:txBody>
    </xdr:sp>
    <xdr:clientData/>
  </xdr:twoCellAnchor>
  <xdr:twoCellAnchor>
    <xdr:from>
      <xdr:col>15</xdr:col>
      <xdr:colOff>372862</xdr:colOff>
      <xdr:row>11</xdr:row>
      <xdr:rowOff>16845</xdr:rowOff>
    </xdr:from>
    <xdr:to>
      <xdr:col>15</xdr:col>
      <xdr:colOff>511933</xdr:colOff>
      <xdr:row>11</xdr:row>
      <xdr:rowOff>19641</xdr:rowOff>
    </xdr:to>
    <xdr:cxnSp macro="">
      <xdr:nvCxnSpPr>
        <xdr:cNvPr id="51" name="Conector recto de flecha 50">
          <a:extLst>
            <a:ext uri="{FF2B5EF4-FFF2-40B4-BE49-F238E27FC236}">
              <a16:creationId xmlns:a16="http://schemas.microsoft.com/office/drawing/2014/main" id="{D4F91C5C-A4D9-41E1-9BEB-16EFB5D7F7D6}"/>
            </a:ext>
          </a:extLst>
        </xdr:cNvPr>
        <xdr:cNvCxnSpPr/>
      </xdr:nvCxnSpPr>
      <xdr:spPr>
        <a:xfrm flipV="1">
          <a:off x="11078962" y="2051385"/>
          <a:ext cx="139071" cy="2796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"/>
  <dimension ref="B1:AB39"/>
  <sheetViews>
    <sheetView zoomScaleNormal="100" workbookViewId="0">
      <selection activeCell="Q23" sqref="Q23"/>
    </sheetView>
  </sheetViews>
  <sheetFormatPr baseColWidth="10" defaultColWidth="11.44140625" defaultRowHeight="14.4" x14ac:dyDescent="0.3"/>
  <cols>
    <col min="1" max="3" width="11.44140625" style="1"/>
    <col min="4" max="4" width="7.6640625" style="1" customWidth="1"/>
    <col min="5" max="6" width="11.44140625" style="1"/>
    <col min="7" max="7" width="7.88671875" style="1" customWidth="1"/>
    <col min="8" max="9" width="11.44140625" style="1"/>
    <col min="10" max="10" width="8" style="1" customWidth="1"/>
    <col min="11" max="12" width="11.44140625" style="1"/>
    <col min="13" max="13" width="6.6640625" style="1" customWidth="1"/>
    <col min="14" max="15" width="11.44140625" style="1"/>
    <col min="16" max="16" width="4.88671875" style="1" customWidth="1"/>
    <col min="17" max="18" width="11.44140625" style="1"/>
    <col min="19" max="19" width="6.6640625" style="1" customWidth="1"/>
    <col min="20" max="21" width="11.44140625" style="1"/>
    <col min="22" max="22" width="5.88671875" style="1" customWidth="1"/>
    <col min="23" max="24" width="11.44140625" style="1"/>
    <col min="25" max="25" width="7" style="1" customWidth="1"/>
    <col min="26" max="16384" width="11.44140625" style="1"/>
  </cols>
  <sheetData>
    <row r="1" spans="2:27" x14ac:dyDescent="0.3">
      <c r="B1" s="81" t="s">
        <v>0</v>
      </c>
      <c r="C1" s="81"/>
      <c r="E1" s="81" t="s">
        <v>1</v>
      </c>
      <c r="F1" s="81"/>
      <c r="H1" s="81" t="s">
        <v>2</v>
      </c>
      <c r="I1" s="81"/>
      <c r="K1" s="81" t="s">
        <v>3</v>
      </c>
      <c r="L1" s="81"/>
      <c r="N1" s="81" t="s">
        <v>4</v>
      </c>
      <c r="O1" s="81"/>
      <c r="Q1" s="81" t="s">
        <v>5</v>
      </c>
      <c r="R1" s="81"/>
      <c r="T1" s="81" t="s">
        <v>6</v>
      </c>
      <c r="U1" s="81"/>
      <c r="W1" s="81" t="s">
        <v>7</v>
      </c>
      <c r="X1" s="81"/>
      <c r="Z1" s="81" t="s">
        <v>8</v>
      </c>
      <c r="AA1" s="81"/>
    </row>
    <row r="3" spans="2:27" ht="15" customHeight="1" x14ac:dyDescent="0.3">
      <c r="B3" s="75" t="s">
        <v>9</v>
      </c>
      <c r="C3" s="76"/>
      <c r="E3" s="75" t="s">
        <v>10</v>
      </c>
      <c r="F3" s="76"/>
      <c r="H3" s="75" t="s">
        <v>11</v>
      </c>
      <c r="I3" s="76"/>
      <c r="K3" s="82" t="s">
        <v>12</v>
      </c>
      <c r="L3" s="83"/>
      <c r="N3" s="75" t="s">
        <v>13</v>
      </c>
      <c r="O3" s="76"/>
      <c r="Q3" s="82" t="s">
        <v>15</v>
      </c>
      <c r="R3" s="83"/>
      <c r="T3" s="75" t="s">
        <v>36</v>
      </c>
      <c r="U3" s="76"/>
      <c r="W3" s="86" t="s">
        <v>72</v>
      </c>
      <c r="X3" s="87"/>
      <c r="Z3" s="86" t="s">
        <v>17</v>
      </c>
      <c r="AA3" s="87"/>
    </row>
    <row r="4" spans="2:27" x14ac:dyDescent="0.3">
      <c r="B4" s="90"/>
      <c r="C4" s="91"/>
      <c r="E4" s="3"/>
      <c r="F4" s="4"/>
      <c r="H4" s="3"/>
      <c r="I4" s="4"/>
      <c r="K4" s="84"/>
      <c r="L4" s="85"/>
      <c r="N4" s="3"/>
      <c r="O4" s="4"/>
      <c r="Q4" s="84"/>
      <c r="R4" s="85"/>
      <c r="T4" s="90"/>
      <c r="U4" s="91"/>
      <c r="W4" s="88"/>
      <c r="X4" s="89"/>
      <c r="Z4" s="88"/>
      <c r="AA4" s="89"/>
    </row>
    <row r="5" spans="2:27" x14ac:dyDescent="0.3">
      <c r="B5" s="77" t="s">
        <v>18</v>
      </c>
      <c r="C5" s="78"/>
      <c r="E5" s="77" t="s">
        <v>18</v>
      </c>
      <c r="F5" s="78"/>
      <c r="H5" s="77" t="s">
        <v>18</v>
      </c>
      <c r="I5" s="78"/>
      <c r="K5" s="79" t="s">
        <v>31</v>
      </c>
      <c r="L5" s="80"/>
      <c r="N5" s="77" t="s">
        <v>20</v>
      </c>
      <c r="O5" s="78"/>
      <c r="Q5" s="77" t="s">
        <v>20</v>
      </c>
      <c r="R5" s="78"/>
      <c r="T5" s="77" t="s">
        <v>20</v>
      </c>
      <c r="U5" s="78"/>
      <c r="W5" s="77" t="s">
        <v>58</v>
      </c>
      <c r="X5" s="78"/>
      <c r="Z5" s="77" t="s">
        <v>58</v>
      </c>
      <c r="AA5" s="78"/>
    </row>
    <row r="6" spans="2:27" ht="15" customHeight="1" x14ac:dyDescent="0.3">
      <c r="B6" s="75" t="s">
        <v>21</v>
      </c>
      <c r="C6" s="76"/>
      <c r="E6" s="75" t="s">
        <v>22</v>
      </c>
      <c r="F6" s="76"/>
      <c r="H6" s="75" t="s">
        <v>23</v>
      </c>
      <c r="I6" s="76"/>
      <c r="K6" s="82" t="s">
        <v>24</v>
      </c>
      <c r="L6" s="83"/>
      <c r="N6" s="86" t="s">
        <v>85</v>
      </c>
      <c r="O6" s="87"/>
      <c r="Q6" s="86" t="s">
        <v>144</v>
      </c>
      <c r="R6" s="87"/>
      <c r="T6" s="75" t="s">
        <v>27</v>
      </c>
      <c r="U6" s="76"/>
      <c r="W6" s="100" t="s">
        <v>28</v>
      </c>
      <c r="X6" s="101"/>
      <c r="Z6" s="75" t="s">
        <v>29</v>
      </c>
      <c r="AA6" s="76"/>
    </row>
    <row r="7" spans="2:27" x14ac:dyDescent="0.3">
      <c r="B7" s="90"/>
      <c r="C7" s="91"/>
      <c r="E7" s="3"/>
      <c r="F7" s="4"/>
      <c r="H7" s="3"/>
      <c r="I7" s="4"/>
      <c r="K7" s="84"/>
      <c r="L7" s="85"/>
      <c r="N7" s="88"/>
      <c r="O7" s="89"/>
      <c r="Q7" s="88"/>
      <c r="R7" s="89"/>
      <c r="T7" s="3"/>
      <c r="U7" s="4"/>
      <c r="W7" s="102"/>
      <c r="X7" s="103"/>
      <c r="Z7" s="3"/>
      <c r="AA7" s="4"/>
    </row>
    <row r="8" spans="2:27" x14ac:dyDescent="0.3">
      <c r="B8" s="77" t="s">
        <v>30</v>
      </c>
      <c r="C8" s="78"/>
      <c r="E8" s="77" t="s">
        <v>31</v>
      </c>
      <c r="F8" s="78"/>
      <c r="H8" s="77" t="s">
        <v>32</v>
      </c>
      <c r="I8" s="78"/>
      <c r="K8" s="77" t="s">
        <v>20</v>
      </c>
      <c r="L8" s="78"/>
      <c r="N8" s="77" t="s">
        <v>20</v>
      </c>
      <c r="O8" s="78"/>
      <c r="Q8" s="77" t="s">
        <v>32</v>
      </c>
      <c r="R8" s="78"/>
      <c r="T8" s="77" t="s">
        <v>20</v>
      </c>
      <c r="U8" s="78"/>
      <c r="W8" s="77" t="s">
        <v>20</v>
      </c>
      <c r="X8" s="78"/>
      <c r="Z8" s="77" t="s">
        <v>20</v>
      </c>
      <c r="AA8" s="78"/>
    </row>
    <row r="9" spans="2:27" ht="15" customHeight="1" x14ac:dyDescent="0.3">
      <c r="B9" s="92" t="s">
        <v>33</v>
      </c>
      <c r="C9" s="93"/>
      <c r="E9" s="86" t="s">
        <v>34</v>
      </c>
      <c r="F9" s="87"/>
      <c r="H9" s="86" t="s">
        <v>35</v>
      </c>
      <c r="I9" s="87"/>
      <c r="K9" s="75" t="s">
        <v>25</v>
      </c>
      <c r="L9" s="76"/>
      <c r="N9" s="82" t="s">
        <v>14</v>
      </c>
      <c r="O9" s="83"/>
      <c r="Q9" s="86" t="s">
        <v>140</v>
      </c>
      <c r="R9" s="87"/>
      <c r="T9" s="75" t="s">
        <v>26</v>
      </c>
      <c r="U9" s="76"/>
      <c r="W9" s="86" t="s">
        <v>56</v>
      </c>
      <c r="X9" s="87"/>
      <c r="Z9" s="82" t="s">
        <v>74</v>
      </c>
      <c r="AA9" s="83"/>
    </row>
    <row r="10" spans="2:27" x14ac:dyDescent="0.3">
      <c r="B10" s="94"/>
      <c r="C10" s="95"/>
      <c r="E10" s="88"/>
      <c r="F10" s="89"/>
      <c r="H10" s="88"/>
      <c r="I10" s="89"/>
      <c r="K10" s="3"/>
      <c r="L10" s="4"/>
      <c r="N10" s="71"/>
      <c r="O10" s="72"/>
      <c r="Q10" s="88"/>
      <c r="R10" s="89"/>
      <c r="T10" s="3"/>
      <c r="U10" s="4"/>
      <c r="W10" s="88"/>
      <c r="X10" s="89"/>
      <c r="Z10" s="84"/>
      <c r="AA10" s="85"/>
    </row>
    <row r="11" spans="2:27" x14ac:dyDescent="0.3">
      <c r="B11" s="77" t="s">
        <v>41</v>
      </c>
      <c r="C11" s="78"/>
      <c r="E11" s="77" t="s">
        <v>32</v>
      </c>
      <c r="F11" s="78"/>
      <c r="H11" s="77" t="s">
        <v>32</v>
      </c>
      <c r="I11" s="78"/>
      <c r="K11" s="77" t="s">
        <v>20</v>
      </c>
      <c r="L11" s="78"/>
      <c r="N11" s="77" t="s">
        <v>19</v>
      </c>
      <c r="O11" s="78"/>
      <c r="Q11" s="77" t="s">
        <v>20</v>
      </c>
      <c r="R11" s="78"/>
      <c r="T11" s="77" t="s">
        <v>20</v>
      </c>
      <c r="U11" s="78"/>
      <c r="W11" s="77" t="s">
        <v>20</v>
      </c>
      <c r="X11" s="78"/>
      <c r="Z11" s="77" t="s">
        <v>20</v>
      </c>
      <c r="AA11" s="78"/>
    </row>
    <row r="12" spans="2:27" ht="15" customHeight="1" x14ac:dyDescent="0.3">
      <c r="B12" s="92" t="s">
        <v>71</v>
      </c>
      <c r="C12" s="93"/>
      <c r="E12" s="75" t="s">
        <v>73</v>
      </c>
      <c r="F12" s="76"/>
      <c r="H12" s="82" t="s">
        <v>43</v>
      </c>
      <c r="I12" s="83"/>
      <c r="K12" s="75" t="s">
        <v>63</v>
      </c>
      <c r="L12" s="76"/>
      <c r="N12" s="86" t="s">
        <v>44</v>
      </c>
      <c r="O12" s="87"/>
      <c r="Q12" s="86" t="s">
        <v>83</v>
      </c>
      <c r="R12" s="87"/>
      <c r="T12" s="86" t="s">
        <v>64</v>
      </c>
      <c r="U12" s="87"/>
      <c r="W12" s="82" t="s">
        <v>46</v>
      </c>
      <c r="X12" s="83"/>
      <c r="Z12" s="75" t="s">
        <v>47</v>
      </c>
      <c r="AA12" s="76"/>
    </row>
    <row r="13" spans="2:27" x14ac:dyDescent="0.3">
      <c r="B13" s="94"/>
      <c r="C13" s="95"/>
      <c r="E13" s="3"/>
      <c r="F13" s="4"/>
      <c r="H13" s="84"/>
      <c r="I13" s="85"/>
      <c r="K13" s="3"/>
      <c r="L13" s="4"/>
      <c r="N13" s="88"/>
      <c r="O13" s="89"/>
      <c r="Q13" s="88"/>
      <c r="R13" s="89"/>
      <c r="T13" s="88"/>
      <c r="U13" s="89"/>
      <c r="W13" s="84"/>
      <c r="X13" s="85"/>
      <c r="Z13" s="3"/>
      <c r="AA13" s="4"/>
    </row>
    <row r="14" spans="2:27" x14ac:dyDescent="0.3">
      <c r="B14" s="77" t="s">
        <v>48</v>
      </c>
      <c r="C14" s="78"/>
      <c r="E14" s="77" t="s">
        <v>30</v>
      </c>
      <c r="F14" s="78"/>
      <c r="H14" s="77" t="s">
        <v>32</v>
      </c>
      <c r="I14" s="78"/>
      <c r="K14" s="77" t="s">
        <v>139</v>
      </c>
      <c r="L14" s="78"/>
      <c r="N14" s="77" t="s">
        <v>20</v>
      </c>
      <c r="O14" s="78"/>
      <c r="Q14" s="77" t="s">
        <v>20</v>
      </c>
      <c r="R14" s="78"/>
      <c r="T14" s="77" t="s">
        <v>41</v>
      </c>
      <c r="U14" s="78"/>
      <c r="W14" s="77" t="s">
        <v>20</v>
      </c>
      <c r="X14" s="78"/>
      <c r="Z14" s="77" t="s">
        <v>49</v>
      </c>
      <c r="AA14" s="78"/>
    </row>
    <row r="15" spans="2:27" ht="15" customHeight="1" x14ac:dyDescent="0.3">
      <c r="B15" s="75" t="s">
        <v>50</v>
      </c>
      <c r="C15" s="76"/>
      <c r="E15" s="86" t="s">
        <v>51</v>
      </c>
      <c r="F15" s="87"/>
      <c r="H15" s="86" t="s">
        <v>52</v>
      </c>
      <c r="I15" s="87"/>
      <c r="K15" s="82" t="s">
        <v>53</v>
      </c>
      <c r="L15" s="83"/>
      <c r="N15" s="75" t="s">
        <v>45</v>
      </c>
      <c r="O15" s="76"/>
      <c r="Q15" s="75" t="s">
        <v>37</v>
      </c>
      <c r="R15" s="76"/>
      <c r="T15" s="86" t="s">
        <v>55</v>
      </c>
      <c r="U15" s="87"/>
      <c r="W15" s="82" t="s">
        <v>65</v>
      </c>
      <c r="X15" s="83"/>
    </row>
    <row r="16" spans="2:27" x14ac:dyDescent="0.3">
      <c r="B16" s="3"/>
      <c r="C16" s="4"/>
      <c r="E16" s="88"/>
      <c r="F16" s="89"/>
      <c r="H16" s="88"/>
      <c r="I16" s="89"/>
      <c r="K16" s="84"/>
      <c r="L16" s="85"/>
      <c r="N16" s="3"/>
      <c r="O16" s="4"/>
      <c r="Q16" s="3"/>
      <c r="R16" s="4"/>
      <c r="T16" s="88"/>
      <c r="U16" s="89"/>
      <c r="W16" s="84"/>
      <c r="X16" s="85"/>
    </row>
    <row r="17" spans="2:28" x14ac:dyDescent="0.3">
      <c r="B17" s="77" t="s">
        <v>57</v>
      </c>
      <c r="C17" s="78"/>
      <c r="E17" s="77" t="s">
        <v>58</v>
      </c>
      <c r="F17" s="78"/>
      <c r="H17" s="77" t="s">
        <v>31</v>
      </c>
      <c r="I17" s="78"/>
      <c r="K17" s="77" t="s">
        <v>20</v>
      </c>
      <c r="L17" s="78"/>
      <c r="N17" s="77" t="s">
        <v>20</v>
      </c>
      <c r="O17" s="78"/>
      <c r="Q17" s="77" t="s">
        <v>20</v>
      </c>
      <c r="R17" s="78"/>
      <c r="T17" s="77" t="s">
        <v>20</v>
      </c>
      <c r="U17" s="78"/>
      <c r="W17" s="77" t="s">
        <v>20</v>
      </c>
      <c r="X17" s="78"/>
    </row>
    <row r="18" spans="2:28" ht="14.4" customHeight="1" x14ac:dyDescent="0.3">
      <c r="B18" s="96" t="s">
        <v>59</v>
      </c>
      <c r="C18" s="97"/>
      <c r="E18" s="100" t="s">
        <v>60</v>
      </c>
      <c r="F18" s="101"/>
      <c r="H18" s="82" t="s">
        <v>61</v>
      </c>
      <c r="I18" s="83"/>
      <c r="K18" s="75" t="s">
        <v>62</v>
      </c>
      <c r="L18" s="76"/>
      <c r="N18" s="86" t="s">
        <v>54</v>
      </c>
      <c r="O18" s="87"/>
      <c r="Q18" s="82" t="s">
        <v>16</v>
      </c>
      <c r="R18" s="83"/>
      <c r="T18" s="75" t="s">
        <v>38</v>
      </c>
      <c r="U18" s="76"/>
      <c r="W18" s="75" t="s">
        <v>39</v>
      </c>
      <c r="X18" s="76"/>
      <c r="Z18" s="86" t="s">
        <v>40</v>
      </c>
      <c r="AA18" s="87"/>
    </row>
    <row r="19" spans="2:28" x14ac:dyDescent="0.3">
      <c r="B19" s="98"/>
      <c r="C19" s="99"/>
      <c r="E19" s="102"/>
      <c r="F19" s="103"/>
      <c r="H19" s="84"/>
      <c r="I19" s="85"/>
      <c r="K19" s="3"/>
      <c r="L19" s="4"/>
      <c r="N19" s="88"/>
      <c r="O19" s="89"/>
      <c r="Q19" s="84"/>
      <c r="R19" s="85"/>
      <c r="T19" s="3"/>
      <c r="U19" s="4"/>
      <c r="W19" s="3"/>
      <c r="X19" s="4"/>
      <c r="Z19" s="88"/>
      <c r="AA19" s="89"/>
    </row>
    <row r="20" spans="2:28" ht="15.6" x14ac:dyDescent="0.3">
      <c r="B20" s="77" t="s">
        <v>57</v>
      </c>
      <c r="C20" s="78"/>
      <c r="D20" s="73"/>
      <c r="E20" s="77" t="s">
        <v>58</v>
      </c>
      <c r="F20" s="78"/>
      <c r="H20" s="77" t="s">
        <v>58</v>
      </c>
      <c r="I20" s="78"/>
      <c r="K20" s="77" t="s">
        <v>32</v>
      </c>
      <c r="L20" s="78"/>
      <c r="N20" s="77" t="s">
        <v>19</v>
      </c>
      <c r="O20" s="78"/>
      <c r="Q20" s="79" t="s">
        <v>20</v>
      </c>
      <c r="R20" s="80"/>
      <c r="T20" s="77" t="s">
        <v>42</v>
      </c>
      <c r="U20" s="78"/>
      <c r="W20" s="77" t="s">
        <v>42</v>
      </c>
      <c r="X20" s="78"/>
      <c r="Z20" s="77" t="s">
        <v>42</v>
      </c>
      <c r="AA20" s="78"/>
    </row>
    <row r="21" spans="2:28" x14ac:dyDescent="0.3">
      <c r="B21" s="2"/>
      <c r="C21" s="2"/>
      <c r="H21" s="2"/>
      <c r="I21" s="2"/>
      <c r="K21" s="2"/>
      <c r="L21" s="2"/>
      <c r="Q21" s="2"/>
      <c r="R21" s="2"/>
      <c r="T21" s="5"/>
      <c r="U21" s="5"/>
      <c r="W21" s="2"/>
      <c r="X21" s="2"/>
      <c r="AB21" s="2"/>
    </row>
    <row r="22" spans="2:28" x14ac:dyDescent="0.3">
      <c r="B22" s="1" t="s">
        <v>66</v>
      </c>
      <c r="C22" s="2">
        <f>+SUM(D34:D39)</f>
        <v>16</v>
      </c>
      <c r="F22" s="2">
        <f>+SUM(G34:G39)</f>
        <v>18</v>
      </c>
      <c r="I22" s="2">
        <f>+SUM(J34:J39)</f>
        <v>18</v>
      </c>
      <c r="L22" s="2">
        <f>+SUM(M34:M39)</f>
        <v>17</v>
      </c>
      <c r="O22" s="2">
        <f>+SUM(P34:P39)</f>
        <v>18</v>
      </c>
      <c r="R22" s="2">
        <f>+SUM(S34:S39)</f>
        <v>18</v>
      </c>
      <c r="U22" s="2">
        <f>+SUM(V34:V39)</f>
        <v>18</v>
      </c>
      <c r="X22" s="2">
        <f>+SUM(Y34:Y39)</f>
        <v>18</v>
      </c>
      <c r="AA22" s="2">
        <f>+SUM(AB34:AB39)</f>
        <v>16</v>
      </c>
    </row>
    <row r="23" spans="2:28" x14ac:dyDescent="0.3">
      <c r="B23" s="1" t="s">
        <v>84</v>
      </c>
      <c r="C23" s="2">
        <f>+C22</f>
        <v>16</v>
      </c>
      <c r="E23" s="1" t="s">
        <v>84</v>
      </c>
      <c r="F23" s="2">
        <f>+C23+F22</f>
        <v>34</v>
      </c>
      <c r="H23" s="1" t="s">
        <v>84</v>
      </c>
      <c r="I23" s="2">
        <f>+F23+I22</f>
        <v>52</v>
      </c>
      <c r="K23" s="1" t="s">
        <v>84</v>
      </c>
      <c r="L23" s="2">
        <f>+I23+L22</f>
        <v>69</v>
      </c>
      <c r="N23" s="1" t="s">
        <v>84</v>
      </c>
      <c r="O23" s="2">
        <f>+L23+O22</f>
        <v>87</v>
      </c>
      <c r="Q23" s="1" t="s">
        <v>84</v>
      </c>
      <c r="R23" s="2">
        <f>+O23+R22</f>
        <v>105</v>
      </c>
      <c r="T23" s="1" t="s">
        <v>84</v>
      </c>
      <c r="U23" s="2">
        <f>+R23+U22</f>
        <v>123</v>
      </c>
      <c r="W23" s="1" t="s">
        <v>84</v>
      </c>
      <c r="X23" s="2">
        <f>+U23+X22</f>
        <v>141</v>
      </c>
      <c r="Z23" s="1" t="s">
        <v>84</v>
      </c>
      <c r="AA23" s="2">
        <f>+X23+AA22</f>
        <v>157</v>
      </c>
    </row>
    <row r="24" spans="2:28" x14ac:dyDescent="0.3">
      <c r="B24" s="1" t="s">
        <v>75</v>
      </c>
      <c r="C24" s="2">
        <f>SUM(C22:AA22)</f>
        <v>157</v>
      </c>
      <c r="F24" s="2"/>
    </row>
    <row r="26" spans="2:28" x14ac:dyDescent="0.3">
      <c r="B26" s="1" t="s">
        <v>76</v>
      </c>
    </row>
    <row r="27" spans="2:28" x14ac:dyDescent="0.3">
      <c r="Q27" s="81"/>
      <c r="R27" s="81"/>
    </row>
    <row r="28" spans="2:28" x14ac:dyDescent="0.3">
      <c r="B28" s="1" t="s">
        <v>77</v>
      </c>
      <c r="E28" s="1" t="s">
        <v>78</v>
      </c>
    </row>
    <row r="29" spans="2:28" x14ac:dyDescent="0.3">
      <c r="B29" s="1" t="s">
        <v>79</v>
      </c>
      <c r="E29" s="1" t="s">
        <v>80</v>
      </c>
    </row>
    <row r="30" spans="2:28" x14ac:dyDescent="0.3">
      <c r="E30" s="1" t="s">
        <v>81</v>
      </c>
    </row>
    <row r="31" spans="2:28" x14ac:dyDescent="0.3">
      <c r="E31" s="1" t="s">
        <v>82</v>
      </c>
    </row>
    <row r="34" spans="2:28" x14ac:dyDescent="0.3">
      <c r="B34" s="1" t="str">
        <f>+B3</f>
        <v xml:space="preserve">Cálculo Diferencial  </v>
      </c>
      <c r="C34" s="1" t="str">
        <f>+B5</f>
        <v>4 créditos (T) (Ba)</v>
      </c>
      <c r="D34" s="1">
        <f t="shared" ref="D34:D39" si="0">+VALUE(_xlfn.TEXTBEFORE(C34," "))</f>
        <v>4</v>
      </c>
      <c r="E34" s="1" t="str">
        <f>+E3</f>
        <v>Cálculo Integral</v>
      </c>
      <c r="F34" s="1" t="str">
        <f>+E5</f>
        <v>4 créditos (T) (Ba)</v>
      </c>
      <c r="G34" s="1">
        <f t="shared" ref="G34:G39" si="1">+VALUE(_xlfn.TEXTBEFORE(F34," "))</f>
        <v>4</v>
      </c>
      <c r="H34" s="1" t="str">
        <f>+H3</f>
        <v xml:space="preserve">Cálculo Multivariado </v>
      </c>
      <c r="I34" s="1" t="str">
        <f>+H5</f>
        <v>4 créditos (T) (Ba)</v>
      </c>
      <c r="J34" s="1">
        <f t="shared" ref="J34:J39" si="2">+VALUE(_xlfn.TEXTBEFORE(I34," "))</f>
        <v>4</v>
      </c>
      <c r="K34" s="1" t="str">
        <f>+K3</f>
        <v>Ecuaciones Diferenciales</v>
      </c>
      <c r="L34" s="1" t="str">
        <f>+K5</f>
        <v>3 créditos (T) (Ba)</v>
      </c>
      <c r="M34" s="1">
        <f t="shared" ref="M34:M39" si="3">+VALUE(_xlfn.TEXTBEFORE(L34," "))</f>
        <v>3</v>
      </c>
      <c r="N34" s="1" t="str">
        <f>+N3</f>
        <v xml:space="preserve">Métodos Numéricos </v>
      </c>
      <c r="O34" s="1" t="str">
        <f>+N5</f>
        <v>3 créditos (TP) (Ps)</v>
      </c>
      <c r="P34" s="1">
        <f t="shared" ref="P34:P39" si="4">+VALUE(_xlfn.TEXTBEFORE(O34," "))</f>
        <v>3</v>
      </c>
      <c r="Q34" s="1" t="str">
        <f>+Q3</f>
        <v xml:space="preserve">Ingeniería de las 
Reacciones </v>
      </c>
      <c r="R34" s="1" t="str">
        <f>+Q5</f>
        <v>3 créditos (TP) (Ps)</v>
      </c>
      <c r="S34" s="1">
        <f t="shared" ref="S34:S39" si="5">+VALUE(_xlfn.TEXTBEFORE(R34," "))</f>
        <v>3</v>
      </c>
      <c r="T34" s="1" t="str">
        <f>+T3</f>
        <v xml:space="preserve">Ciencia de los Materiales </v>
      </c>
      <c r="U34" s="1" t="str">
        <f>+T5</f>
        <v>3 créditos (TP) (Ps)</v>
      </c>
      <c r="V34" s="1">
        <f t="shared" ref="V34:V39" si="6">+VALUE(_xlfn.TEXTBEFORE(U34," "))</f>
        <v>3</v>
      </c>
      <c r="W34" s="1" t="str">
        <f>+W3</f>
        <v>Electiva Complementaria I</v>
      </c>
      <c r="X34" s="1" t="str">
        <f>+W5</f>
        <v>2 créditos (T) (Co)</v>
      </c>
      <c r="Y34" s="1">
        <f t="shared" ref="Y34:Y39" si="7">+VALUE(_xlfn.TEXTBEFORE(X34," "))</f>
        <v>2</v>
      </c>
      <c r="Z34" s="1" t="str">
        <f>+Z3</f>
        <v>Electiva Complementaria II</v>
      </c>
      <c r="AA34" s="1" t="str">
        <f>+Z5</f>
        <v>2 créditos (T) (Co)</v>
      </c>
      <c r="AB34" s="1">
        <f t="shared" ref="AB34:AB39" si="8">+VALUE(_xlfn.TEXTBEFORE(AA34," "))</f>
        <v>2</v>
      </c>
    </row>
    <row r="35" spans="2:28" x14ac:dyDescent="0.3">
      <c r="B35" s="1" t="str">
        <f>+B6</f>
        <v>Química Básica</v>
      </c>
      <c r="C35" s="1" t="str">
        <f>+B8</f>
        <v>4 créditos (TP) (Ba)</v>
      </c>
      <c r="D35" s="1">
        <f t="shared" si="0"/>
        <v>4</v>
      </c>
      <c r="E35" s="1" t="str">
        <f>+E6</f>
        <v xml:space="preserve">Álgebra Lineal </v>
      </c>
      <c r="F35" s="1" t="str">
        <f>+E8</f>
        <v>3 créditos (T) (Ba)</v>
      </c>
      <c r="G35" s="1">
        <f t="shared" si="1"/>
        <v>3</v>
      </c>
      <c r="H35" s="1" t="str">
        <f>+H6</f>
        <v xml:space="preserve">Termodinámica </v>
      </c>
      <c r="I35" s="1" t="str">
        <f>+H8</f>
        <v>3 créditos (TP) (Ba)</v>
      </c>
      <c r="J35" s="1">
        <f t="shared" si="2"/>
        <v>3</v>
      </c>
      <c r="K35" s="1" t="str">
        <f>+K6</f>
        <v xml:space="preserve">Balance de Materia y 
Energía </v>
      </c>
      <c r="L35" s="1" t="str">
        <f>+K8</f>
        <v>3 créditos (TP) (Ps)</v>
      </c>
      <c r="M35" s="1">
        <f t="shared" si="3"/>
        <v>3</v>
      </c>
      <c r="N35" s="1" t="str">
        <f>+N6</f>
        <v>Transferencia de Calor</v>
      </c>
      <c r="O35" s="1" t="str">
        <f>+N8</f>
        <v>3 créditos (TP) (Ps)</v>
      </c>
      <c r="P35" s="1">
        <f t="shared" si="4"/>
        <v>3</v>
      </c>
      <c r="Q35" s="1" t="str">
        <f>+Q6</f>
        <v>Química Inorgánica</v>
      </c>
      <c r="R35" s="1" t="str">
        <f>+Q8</f>
        <v>3 créditos (TP) (Ba)</v>
      </c>
      <c r="S35" s="1">
        <f t="shared" si="5"/>
        <v>3</v>
      </c>
      <c r="T35" s="1" t="str">
        <f>+T6</f>
        <v>Electiva Profesional I</v>
      </c>
      <c r="U35" s="1" t="str">
        <f>+T8</f>
        <v>3 créditos (TP) (Ps)</v>
      </c>
      <c r="V35" s="1">
        <f t="shared" si="6"/>
        <v>3</v>
      </c>
      <c r="W35" s="1" t="str">
        <f>+W6</f>
        <v>Electiva Profesional II</v>
      </c>
      <c r="X35" s="1" t="str">
        <f>+W8</f>
        <v>3 créditos (TP) (Ps)</v>
      </c>
      <c r="Y35" s="1">
        <f t="shared" si="7"/>
        <v>3</v>
      </c>
      <c r="Z35" s="1" t="str">
        <f>+Z6</f>
        <v xml:space="preserve">Electiva Profesional III </v>
      </c>
      <c r="AA35" s="1" t="str">
        <f>+Z8</f>
        <v>3 créditos (TP) (Ps)</v>
      </c>
      <c r="AB35" s="1">
        <f t="shared" si="8"/>
        <v>3</v>
      </c>
    </row>
    <row r="36" spans="2:28" x14ac:dyDescent="0.3">
      <c r="B36" s="1" t="str">
        <f>+B9</f>
        <v>Dibujo Asistido por Computador</v>
      </c>
      <c r="C36" s="1" t="str">
        <f>+B11</f>
        <v>2 créditos (TP) (Ps)</v>
      </c>
      <c r="D36" s="1">
        <f t="shared" si="0"/>
        <v>2</v>
      </c>
      <c r="E36" s="1" t="str">
        <f>+E9</f>
        <v>Química Analítica e Instrumental</v>
      </c>
      <c r="F36" s="1" t="str">
        <f>+E11</f>
        <v>3 créditos (TP) (Ba)</v>
      </c>
      <c r="G36" s="1">
        <f t="shared" si="1"/>
        <v>3</v>
      </c>
      <c r="H36" s="1" t="str">
        <f>+H9</f>
        <v>Química Orgánica</v>
      </c>
      <c r="I36" s="1" t="str">
        <f>+H11</f>
        <v>3 créditos (TP) (Ba)</v>
      </c>
      <c r="J36" s="1">
        <f t="shared" si="2"/>
        <v>3</v>
      </c>
      <c r="K36" s="1" t="str">
        <f>+K9</f>
        <v xml:space="preserve">Mecánica de Fluidos </v>
      </c>
      <c r="L36" s="1" t="str">
        <f>+K11</f>
        <v>3 créditos (TP) (Ps)</v>
      </c>
      <c r="M36" s="1">
        <f t="shared" si="3"/>
        <v>3</v>
      </c>
      <c r="N36" s="1" t="str">
        <f>+N9</f>
        <v>Gestión Integrada</v>
      </c>
      <c r="O36" s="1" t="str">
        <f>+N11</f>
        <v>3 créditos (T) (Ps)</v>
      </c>
      <c r="P36" s="1">
        <f t="shared" si="4"/>
        <v>3</v>
      </c>
      <c r="Q36" s="1" t="str">
        <f>+Q9</f>
        <v>Transferencia de Masa</v>
      </c>
      <c r="R36" s="1" t="str">
        <f>+Q11</f>
        <v>3 créditos (TP) (Ps)</v>
      </c>
      <c r="S36" s="1">
        <f t="shared" si="5"/>
        <v>3</v>
      </c>
      <c r="T36" s="1" t="str">
        <f>+T9</f>
        <v xml:space="preserve">Operaciones Unitarias </v>
      </c>
      <c r="U36" s="1" t="str">
        <f>+T11</f>
        <v>3 créditos (TP) (Ps)</v>
      </c>
      <c r="V36" s="1">
        <f t="shared" si="6"/>
        <v>3</v>
      </c>
      <c r="W36" s="1" t="str">
        <f>+W9</f>
        <v>Diseño de Procesos</v>
      </c>
      <c r="X36" s="1" t="str">
        <f>+W11</f>
        <v>3 créditos (TP) (Ps)</v>
      </c>
      <c r="Y36" s="1">
        <f t="shared" si="7"/>
        <v>3</v>
      </c>
      <c r="Z36" s="1" t="str">
        <f>+Z9</f>
        <v>Simulación y 
Optimización de Procesos</v>
      </c>
      <c r="AA36" s="1" t="str">
        <f>+Z11</f>
        <v>3 créditos (TP) (Ps)</v>
      </c>
      <c r="AB36" s="1">
        <f t="shared" si="8"/>
        <v>3</v>
      </c>
    </row>
    <row r="37" spans="2:28" x14ac:dyDescent="0.3">
      <c r="B37" s="1" t="str">
        <f>+B12</f>
        <v>Introducción a la Ingeniería de Procesos</v>
      </c>
      <c r="C37" s="1" t="str">
        <f>+B14</f>
        <v>2 créditos (T) (Ps)</v>
      </c>
      <c r="D37" s="1">
        <f t="shared" si="0"/>
        <v>2</v>
      </c>
      <c r="E37" s="1" t="str">
        <f>+E12</f>
        <v>Física Mecánica</v>
      </c>
      <c r="F37" s="1" t="str">
        <f>+E14</f>
        <v>4 créditos (TP) (Ba)</v>
      </c>
      <c r="G37" s="1">
        <f t="shared" si="1"/>
        <v>4</v>
      </c>
      <c r="H37" s="1" t="str">
        <f>+H12</f>
        <v xml:space="preserve">Electricidad y 
Magnetismo </v>
      </c>
      <c r="I37" s="1" t="str">
        <f>+H14</f>
        <v>3 créditos (TP) (Ba)</v>
      </c>
      <c r="J37" s="1">
        <f t="shared" si="2"/>
        <v>3</v>
      </c>
      <c r="K37" s="1" t="str">
        <f>+K12</f>
        <v xml:space="preserve">Diseño de Experimentos </v>
      </c>
      <c r="L37" s="1" t="str">
        <f>+K14</f>
        <v>2 créditos (TP) (Ba)</v>
      </c>
      <c r="M37" s="1">
        <f t="shared" si="3"/>
        <v>2</v>
      </c>
      <c r="N37" s="1" t="str">
        <f>+N12</f>
        <v>Manejo de Sólidos</v>
      </c>
      <c r="O37" s="1" t="str">
        <f>+N14</f>
        <v>3 créditos (TP) (Ps)</v>
      </c>
      <c r="P37" s="1">
        <f t="shared" si="4"/>
        <v>3</v>
      </c>
      <c r="Q37" s="1" t="str">
        <f>+Q12</f>
        <v>Procesos de Manufactura</v>
      </c>
      <c r="R37" s="1" t="str">
        <f>+Q14</f>
        <v>3 créditos (TP) (Ps)</v>
      </c>
      <c r="S37" s="1">
        <f t="shared" si="5"/>
        <v>3</v>
      </c>
      <c r="T37" s="1" t="str">
        <f>+T12</f>
        <v>Diseño de Productos</v>
      </c>
      <c r="U37" s="1" t="str">
        <f>+T14</f>
        <v>2 créditos (TP) (Ps)</v>
      </c>
      <c r="V37" s="1">
        <f t="shared" si="6"/>
        <v>2</v>
      </c>
      <c r="W37" s="1" t="str">
        <f>+W12</f>
        <v xml:space="preserve">Metodología de la 
Investigación </v>
      </c>
      <c r="X37" s="1" t="str">
        <f>+W14</f>
        <v>3 créditos (TP) (Ps)</v>
      </c>
      <c r="Y37" s="1">
        <f t="shared" si="7"/>
        <v>3</v>
      </c>
      <c r="Z37" s="1" t="str">
        <f>+Z12</f>
        <v xml:space="preserve">Trabajo de Grado </v>
      </c>
      <c r="AA37" s="1" t="str">
        <f>+Z14</f>
        <v>4 créditos (TP) (Ps)</v>
      </c>
      <c r="AB37" s="1">
        <f t="shared" si="8"/>
        <v>4</v>
      </c>
    </row>
    <row r="38" spans="2:28" x14ac:dyDescent="0.3">
      <c r="B38" s="1" t="str">
        <f>+B15</f>
        <v>Procesos Comunicativos</v>
      </c>
      <c r="C38" s="1" t="str">
        <f>+B17</f>
        <v>2 créditos (T) (Ba)</v>
      </c>
      <c r="D38" s="1">
        <f t="shared" si="0"/>
        <v>2</v>
      </c>
      <c r="E38" s="1" t="str">
        <f>+E15</f>
        <v>Cátedra Democracia y Paz</v>
      </c>
      <c r="F38" s="1" t="str">
        <f>+E17</f>
        <v>2 créditos (T) (Co)</v>
      </c>
      <c r="G38" s="1">
        <f t="shared" si="1"/>
        <v>2</v>
      </c>
      <c r="H38" s="1" t="str">
        <f>+H15</f>
        <v>Probabilidad y Estadística</v>
      </c>
      <c r="I38" s="1" t="str">
        <f>+H17</f>
        <v>3 créditos (T) (Ba)</v>
      </c>
      <c r="J38" s="1">
        <f t="shared" si="2"/>
        <v>3</v>
      </c>
      <c r="K38" s="1" t="str">
        <f>+K15</f>
        <v xml:space="preserve">Fundamentos de 
Programación </v>
      </c>
      <c r="L38" s="1" t="str">
        <f>+K17</f>
        <v>3 créditos (TP) (Ps)</v>
      </c>
      <c r="M38" s="1">
        <f t="shared" si="3"/>
        <v>3</v>
      </c>
      <c r="N38" s="1" t="str">
        <f>+N15</f>
        <v xml:space="preserve">Gestión de Producción </v>
      </c>
      <c r="O38" s="1" t="str">
        <f>+N17</f>
        <v>3 créditos (TP) (Ps)</v>
      </c>
      <c r="P38" s="1">
        <f t="shared" si="4"/>
        <v>3</v>
      </c>
      <c r="Q38" s="1" t="str">
        <f>+Q15</f>
        <v>Procesos Industriales</v>
      </c>
      <c r="R38" s="1" t="str">
        <f>+Q17</f>
        <v>3 créditos (TP) (Ps)</v>
      </c>
      <c r="S38" s="1">
        <f t="shared" si="5"/>
        <v>3</v>
      </c>
      <c r="T38" s="1" t="str">
        <f>+T15</f>
        <v>Control y Automatización de Procesos Industriales</v>
      </c>
      <c r="U38" s="1" t="str">
        <f>+T17</f>
        <v>3 créditos (TP) (Ps)</v>
      </c>
      <c r="V38" s="1">
        <f t="shared" si="6"/>
        <v>3</v>
      </c>
      <c r="W38" s="1" t="str">
        <f>+W15</f>
        <v>Formulación y Evaluación de Proyectos</v>
      </c>
      <c r="X38" s="1" t="str">
        <f>+W17</f>
        <v>3 créditos (TP) (Ps)</v>
      </c>
      <c r="Y38" s="1">
        <f t="shared" si="7"/>
        <v>3</v>
      </c>
      <c r="Z38" s="1">
        <f>+Z15</f>
        <v>0</v>
      </c>
      <c r="AA38" s="1">
        <f>+Z17</f>
        <v>0</v>
      </c>
    </row>
    <row r="39" spans="2:28" x14ac:dyDescent="0.3">
      <c r="B39" s="1" t="str">
        <f>+B18</f>
        <v>Desarrollo del Pensamiento Lógico Matemático</v>
      </c>
      <c r="C39" s="1" t="str">
        <f>+B20</f>
        <v>2 créditos (T) (Ba)</v>
      </c>
      <c r="D39" s="1">
        <f t="shared" si="0"/>
        <v>2</v>
      </c>
      <c r="E39" s="1" t="str">
        <f>+E18</f>
        <v>Cátedra Orinoquía</v>
      </c>
      <c r="F39" s="1" t="str">
        <f>+E20</f>
        <v>2 créditos (T) (Co)</v>
      </c>
      <c r="G39" s="1">
        <f t="shared" si="1"/>
        <v>2</v>
      </c>
      <c r="H39" s="1" t="str">
        <f>+H18</f>
        <v xml:space="preserve">Ciencia, Tecnología y 
Desarrollo </v>
      </c>
      <c r="I39" s="1" t="str">
        <f>+H20</f>
        <v>2 créditos (T) (Co)</v>
      </c>
      <c r="J39" s="1">
        <f t="shared" si="2"/>
        <v>2</v>
      </c>
      <c r="K39" s="1" t="str">
        <f>+K18</f>
        <v>Fisicoquímica</v>
      </c>
      <c r="L39" s="1" t="str">
        <f>+K20</f>
        <v>3 créditos (TP) (Ba)</v>
      </c>
      <c r="M39" s="1">
        <f t="shared" si="3"/>
        <v>3</v>
      </c>
      <c r="N39" s="1" t="str">
        <f>+N18</f>
        <v>Ingeniería Económica</v>
      </c>
      <c r="O39" s="1" t="str">
        <f>+N20</f>
        <v>3 créditos (T) (Ps)</v>
      </c>
      <c r="P39" s="1">
        <f t="shared" si="4"/>
        <v>3</v>
      </c>
      <c r="Q39" s="1" t="str">
        <f>+Q18</f>
        <v xml:space="preserve">Logística y Distribución Industrial </v>
      </c>
      <c r="R39" s="1" t="str">
        <f>+Q20</f>
        <v>3 créditos (TP) (Ps)</v>
      </c>
      <c r="S39" s="1">
        <f t="shared" si="5"/>
        <v>3</v>
      </c>
      <c r="T39" s="1" t="str">
        <f>+T18</f>
        <v xml:space="preserve">Curso Profundización I </v>
      </c>
      <c r="U39" s="1" t="str">
        <f>+T20</f>
        <v>4 créditos (TP) (Pz)</v>
      </c>
      <c r="V39" s="1">
        <f t="shared" si="6"/>
        <v>4</v>
      </c>
      <c r="W39" s="1" t="str">
        <f>+W18</f>
        <v xml:space="preserve">Curso Profundización II </v>
      </c>
      <c r="X39" s="1" t="str">
        <f>+W20</f>
        <v>4 créditos (TP) (Pz)</v>
      </c>
      <c r="Y39" s="1">
        <f t="shared" si="7"/>
        <v>4</v>
      </c>
      <c r="Z39" s="1" t="str">
        <f>+Z18</f>
        <v xml:space="preserve">Curso Profundización III  </v>
      </c>
      <c r="AA39" s="1" t="str">
        <f>+Z20</f>
        <v>4 créditos (TP) (Pz)</v>
      </c>
      <c r="AB39" s="1">
        <f t="shared" si="8"/>
        <v>4</v>
      </c>
    </row>
  </sheetData>
  <mergeCells count="119">
    <mergeCell ref="H12:I13"/>
    <mergeCell ref="N12:O13"/>
    <mergeCell ref="T6:U6"/>
    <mergeCell ref="W6:X7"/>
    <mergeCell ref="T8:U8"/>
    <mergeCell ref="Q27:R27"/>
    <mergeCell ref="Z18:AA19"/>
    <mergeCell ref="Z20:AA20"/>
    <mergeCell ref="W20:X20"/>
    <mergeCell ref="N18:O19"/>
    <mergeCell ref="Z9:AA10"/>
    <mergeCell ref="Z11:AA11"/>
    <mergeCell ref="T9:U9"/>
    <mergeCell ref="Q9:R10"/>
    <mergeCell ref="N9:O9"/>
    <mergeCell ref="Z8:AA8"/>
    <mergeCell ref="Q8:R8"/>
    <mergeCell ref="T11:U11"/>
    <mergeCell ref="H11:I11"/>
    <mergeCell ref="N8:O8"/>
    <mergeCell ref="W11:X11"/>
    <mergeCell ref="N11:O11"/>
    <mergeCell ref="Q11:R11"/>
    <mergeCell ref="B17:C17"/>
    <mergeCell ref="E17:F17"/>
    <mergeCell ref="W12:X13"/>
    <mergeCell ref="W18:X18"/>
    <mergeCell ref="B12:C13"/>
    <mergeCell ref="B20:C20"/>
    <mergeCell ref="E20:F20"/>
    <mergeCell ref="H20:I20"/>
    <mergeCell ref="K20:L20"/>
    <mergeCell ref="K14:L14"/>
    <mergeCell ref="T17:U17"/>
    <mergeCell ref="B18:C19"/>
    <mergeCell ref="E18:F19"/>
    <mergeCell ref="H18:I19"/>
    <mergeCell ref="K18:L18"/>
    <mergeCell ref="K12:L12"/>
    <mergeCell ref="N15:O15"/>
    <mergeCell ref="H14:I14"/>
    <mergeCell ref="N14:O14"/>
    <mergeCell ref="N17:O17"/>
    <mergeCell ref="Q14:R14"/>
    <mergeCell ref="W14:X14"/>
    <mergeCell ref="Q15:R15"/>
    <mergeCell ref="E12:F12"/>
    <mergeCell ref="W5:X5"/>
    <mergeCell ref="N20:O20"/>
    <mergeCell ref="W17:X17"/>
    <mergeCell ref="Q20:R20"/>
    <mergeCell ref="T20:U20"/>
    <mergeCell ref="Z12:AA12"/>
    <mergeCell ref="B11:C11"/>
    <mergeCell ref="W9:X10"/>
    <mergeCell ref="Q18:R19"/>
    <mergeCell ref="Q17:R17"/>
    <mergeCell ref="Z14:AA14"/>
    <mergeCell ref="B15:C15"/>
    <mergeCell ref="E15:F16"/>
    <mergeCell ref="H15:I16"/>
    <mergeCell ref="K15:L16"/>
    <mergeCell ref="T18:U18"/>
    <mergeCell ref="B9:C10"/>
    <mergeCell ref="E9:F10"/>
    <mergeCell ref="E11:F11"/>
    <mergeCell ref="H17:I17"/>
    <mergeCell ref="K17:L17"/>
    <mergeCell ref="T14:U14"/>
    <mergeCell ref="T12:U13"/>
    <mergeCell ref="Z6:AA6"/>
    <mergeCell ref="T4:U4"/>
    <mergeCell ref="W8:X8"/>
    <mergeCell ref="T5:U5"/>
    <mergeCell ref="B7:C7"/>
    <mergeCell ref="Q5:R5"/>
    <mergeCell ref="Q6:R7"/>
    <mergeCell ref="W15:X16"/>
    <mergeCell ref="Q12:R13"/>
    <mergeCell ref="Z5:AA5"/>
    <mergeCell ref="B6:C6"/>
    <mergeCell ref="E6:F6"/>
    <mergeCell ref="H6:I6"/>
    <mergeCell ref="K6:L7"/>
    <mergeCell ref="K9:L9"/>
    <mergeCell ref="T15:U16"/>
    <mergeCell ref="B14:C14"/>
    <mergeCell ref="E14:F14"/>
    <mergeCell ref="H9:I10"/>
    <mergeCell ref="N6:O7"/>
    <mergeCell ref="B8:C8"/>
    <mergeCell ref="E8:F8"/>
    <mergeCell ref="H8:I8"/>
    <mergeCell ref="K8:L8"/>
    <mergeCell ref="K11:L11"/>
    <mergeCell ref="T3:U3"/>
    <mergeCell ref="B5:C5"/>
    <mergeCell ref="E5:F5"/>
    <mergeCell ref="H5:I5"/>
    <mergeCell ref="K5:L5"/>
    <mergeCell ref="N5:O5"/>
    <mergeCell ref="T1:U1"/>
    <mergeCell ref="W1:X1"/>
    <mergeCell ref="Z1:AA1"/>
    <mergeCell ref="B3:C3"/>
    <mergeCell ref="E3:F3"/>
    <mergeCell ref="H3:I3"/>
    <mergeCell ref="K3:L4"/>
    <mergeCell ref="N3:O3"/>
    <mergeCell ref="B1:C1"/>
    <mergeCell ref="E1:F1"/>
    <mergeCell ref="H1:I1"/>
    <mergeCell ref="K1:L1"/>
    <mergeCell ref="N1:O1"/>
    <mergeCell ref="Q3:R4"/>
    <mergeCell ref="Q1:R1"/>
    <mergeCell ref="W3:X4"/>
    <mergeCell ref="Z3:AA4"/>
    <mergeCell ref="B4:C4"/>
  </mergeCells>
  <pageMargins left="0.25" right="0.25" top="0.75" bottom="0.75" header="0.3" footer="0.3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4"/>
  <sheetViews>
    <sheetView tabSelected="1" zoomScale="85" zoomScaleNormal="85" workbookViewId="0">
      <selection activeCell="B23" sqref="B23:C24"/>
    </sheetView>
  </sheetViews>
  <sheetFormatPr baseColWidth="10" defaultColWidth="11.44140625" defaultRowHeight="14.4" x14ac:dyDescent="0.3"/>
  <cols>
    <col min="1" max="2" width="11.44140625" style="1"/>
    <col min="3" max="3" width="13.88671875" style="1" customWidth="1"/>
    <col min="4" max="4" width="7.6640625" style="1" customWidth="1"/>
    <col min="5" max="6" width="11.44140625" style="1"/>
    <col min="7" max="7" width="7.88671875" style="1" customWidth="1"/>
    <col min="8" max="9" width="11.44140625" style="1"/>
    <col min="10" max="10" width="8" style="1" customWidth="1"/>
    <col min="11" max="12" width="11.44140625" style="1"/>
    <col min="13" max="13" width="6.6640625" style="1" customWidth="1"/>
    <col min="14" max="15" width="11.44140625" style="1"/>
    <col min="16" max="16" width="7.5546875" style="1" customWidth="1"/>
    <col min="17" max="18" width="11.44140625" style="1"/>
    <col min="19" max="19" width="6.6640625" style="1" customWidth="1"/>
    <col min="20" max="21" width="11.44140625" style="1"/>
    <col min="22" max="22" width="5.88671875" style="1" customWidth="1"/>
    <col min="23" max="24" width="11.44140625" style="1"/>
    <col min="25" max="25" width="7" style="1" customWidth="1"/>
    <col min="26" max="16384" width="11.44140625" style="1"/>
  </cols>
  <sheetData>
    <row r="1" spans="2:27" x14ac:dyDescent="0.3">
      <c r="B1" s="81" t="s">
        <v>0</v>
      </c>
      <c r="C1" s="81"/>
      <c r="E1" s="81" t="s">
        <v>1</v>
      </c>
      <c r="F1" s="81"/>
      <c r="H1" s="81" t="s">
        <v>2</v>
      </c>
      <c r="I1" s="81"/>
      <c r="K1" s="81" t="s">
        <v>3</v>
      </c>
      <c r="L1" s="81"/>
      <c r="N1" s="81" t="s">
        <v>4</v>
      </c>
      <c r="O1" s="81"/>
      <c r="Q1" s="81" t="s">
        <v>5</v>
      </c>
      <c r="R1" s="81"/>
      <c r="T1" s="81" t="s">
        <v>6</v>
      </c>
      <c r="U1" s="81"/>
      <c r="W1" s="81" t="s">
        <v>7</v>
      </c>
      <c r="X1" s="81"/>
      <c r="Z1" s="81" t="s">
        <v>8</v>
      </c>
      <c r="AA1" s="81"/>
    </row>
    <row r="3" spans="2:27" ht="15" customHeight="1" x14ac:dyDescent="0.3">
      <c r="B3" s="86" t="str">
        <f>+'Malla curricular'!B3</f>
        <v xml:space="preserve">Cálculo Diferencial  </v>
      </c>
      <c r="C3" s="87"/>
      <c r="E3" s="86" t="str">
        <f>+'Malla curricular'!E3</f>
        <v>Cálculo Integral</v>
      </c>
      <c r="F3" s="87"/>
      <c r="H3" s="86" t="str">
        <f>+'Malla curricular'!H3</f>
        <v xml:space="preserve">Cálculo Multivariado </v>
      </c>
      <c r="I3" s="87"/>
      <c r="K3" s="86" t="str">
        <f>+'Malla curricular'!K3</f>
        <v>Ecuaciones Diferenciales</v>
      </c>
      <c r="L3" s="87"/>
      <c r="N3" s="86" t="str">
        <f>+'Malla curricular'!N3</f>
        <v xml:space="preserve">Métodos Numéricos </v>
      </c>
      <c r="O3" s="87"/>
      <c r="Q3" s="86" t="str">
        <f>+'Malla curricular'!Q3</f>
        <v xml:space="preserve">Ingeniería de las 
Reacciones </v>
      </c>
      <c r="R3" s="87"/>
      <c r="T3" s="86" t="str">
        <f>+'Malla curricular'!T3</f>
        <v xml:space="preserve">Ciencia de los Materiales </v>
      </c>
      <c r="U3" s="87"/>
      <c r="W3" s="86" t="str">
        <f>+'Malla curricular'!W3</f>
        <v>Electiva Complementaria I</v>
      </c>
      <c r="X3" s="87"/>
      <c r="Z3" s="86" t="str">
        <f>+'Malla curricular'!Z3</f>
        <v>Electiva Complementaria II</v>
      </c>
      <c r="AA3" s="87"/>
    </row>
    <row r="4" spans="2:27" x14ac:dyDescent="0.3">
      <c r="B4" s="88"/>
      <c r="C4" s="89"/>
      <c r="E4" s="88"/>
      <c r="F4" s="89"/>
      <c r="H4" s="88"/>
      <c r="I4" s="89"/>
      <c r="K4" s="88"/>
      <c r="L4" s="89"/>
      <c r="N4" s="88"/>
      <c r="O4" s="89"/>
      <c r="Q4" s="88"/>
      <c r="R4" s="89"/>
      <c r="T4" s="88"/>
      <c r="U4" s="89"/>
      <c r="W4" s="88"/>
      <c r="X4" s="89"/>
      <c r="Z4" s="88"/>
      <c r="AA4" s="89"/>
    </row>
    <row r="5" spans="2:27" x14ac:dyDescent="0.3">
      <c r="B5" s="104" t="str">
        <f>+'Malla curricular'!B5</f>
        <v>4 créditos (T) (Ba)</v>
      </c>
      <c r="C5" s="105"/>
      <c r="E5" s="104" t="str">
        <f>+'Malla curricular'!E5</f>
        <v>4 créditos (T) (Ba)</v>
      </c>
      <c r="F5" s="105"/>
      <c r="H5" s="104" t="str">
        <f>+'Malla curricular'!H5</f>
        <v>4 créditos (T) (Ba)</v>
      </c>
      <c r="I5" s="105"/>
      <c r="K5" s="104" t="str">
        <f>+'Malla curricular'!K5</f>
        <v>3 créditos (T) (Ba)</v>
      </c>
      <c r="L5" s="105"/>
      <c r="N5" s="106" t="str">
        <f>+'Malla curricular'!N5</f>
        <v>3 créditos (TP) (Ps)</v>
      </c>
      <c r="O5" s="107"/>
      <c r="Q5" s="106" t="str">
        <f>+'Malla curricular'!Q5</f>
        <v>3 créditos (TP) (Ps)</v>
      </c>
      <c r="R5" s="107"/>
      <c r="T5" s="106" t="str">
        <f>+'Malla curricular'!T5</f>
        <v>3 créditos (TP) (Ps)</v>
      </c>
      <c r="U5" s="107"/>
      <c r="W5" s="108" t="str">
        <f>+'Malla curricular'!W5</f>
        <v>2 créditos (T) (Co)</v>
      </c>
      <c r="X5" s="109"/>
      <c r="Z5" s="108" t="str">
        <f>+'Malla curricular'!Z5</f>
        <v>2 créditos (T) (Co)</v>
      </c>
      <c r="AA5" s="109"/>
    </row>
    <row r="7" spans="2:27" ht="15" customHeight="1" x14ac:dyDescent="0.3">
      <c r="B7" s="86" t="str">
        <f>+'Malla curricular'!B6</f>
        <v>Química Básica</v>
      </c>
      <c r="C7" s="87"/>
      <c r="E7" s="86" t="str">
        <f>+'Malla curricular'!E6</f>
        <v xml:space="preserve">Álgebra Lineal </v>
      </c>
      <c r="F7" s="87"/>
      <c r="H7" s="86" t="str">
        <f>+'Malla curricular'!H6</f>
        <v xml:space="preserve">Termodinámica </v>
      </c>
      <c r="I7" s="87"/>
      <c r="K7" s="86" t="str">
        <f>+'Malla curricular'!K6</f>
        <v xml:space="preserve">Balance de Materia y 
Energía </v>
      </c>
      <c r="L7" s="87"/>
      <c r="N7" s="86" t="str">
        <f>+'Malla curricular'!N6</f>
        <v>Transferencia de Calor</v>
      </c>
      <c r="O7" s="87"/>
      <c r="Q7" s="86" t="str">
        <f>+'Malla curricular'!Q6</f>
        <v>Química Inorgánica</v>
      </c>
      <c r="R7" s="87"/>
      <c r="T7" s="86" t="str">
        <f>+'Malla curricular'!T6</f>
        <v>Electiva Profesional I</v>
      </c>
      <c r="U7" s="87"/>
      <c r="W7" s="86" t="str">
        <f>+'Malla curricular'!W6</f>
        <v>Electiva Profesional II</v>
      </c>
      <c r="X7" s="87"/>
      <c r="Z7" s="86" t="str">
        <f>+'Malla curricular'!Z6</f>
        <v xml:space="preserve">Electiva Profesional III </v>
      </c>
      <c r="AA7" s="87"/>
    </row>
    <row r="8" spans="2:27" x14ac:dyDescent="0.3">
      <c r="B8" s="88"/>
      <c r="C8" s="89"/>
      <c r="E8" s="88"/>
      <c r="F8" s="89"/>
      <c r="H8" s="88"/>
      <c r="I8" s="89"/>
      <c r="K8" s="88"/>
      <c r="L8" s="89"/>
      <c r="N8" s="88"/>
      <c r="O8" s="89"/>
      <c r="Q8" s="88"/>
      <c r="R8" s="89"/>
      <c r="T8" s="88"/>
      <c r="U8" s="89"/>
      <c r="W8" s="88"/>
      <c r="X8" s="89"/>
      <c r="Z8" s="88"/>
      <c r="AA8" s="89"/>
    </row>
    <row r="9" spans="2:27" x14ac:dyDescent="0.3">
      <c r="B9" s="104" t="str">
        <f>+'Malla curricular'!B8</f>
        <v>4 créditos (TP) (Ba)</v>
      </c>
      <c r="C9" s="105"/>
      <c r="E9" s="104" t="str">
        <f>+'Malla curricular'!E8</f>
        <v>3 créditos (T) (Ba)</v>
      </c>
      <c r="F9" s="105"/>
      <c r="H9" s="104" t="str">
        <f>+'Malla curricular'!H8</f>
        <v>3 créditos (TP) (Ba)</v>
      </c>
      <c r="I9" s="105"/>
      <c r="K9" s="106" t="str">
        <f>+'Malla curricular'!K8</f>
        <v>3 créditos (TP) (Ps)</v>
      </c>
      <c r="L9" s="107"/>
      <c r="N9" s="106" t="str">
        <f>+'Malla curricular'!N8</f>
        <v>3 créditos (TP) (Ps)</v>
      </c>
      <c r="O9" s="107"/>
      <c r="Q9" s="104" t="str">
        <f>+'Malla curricular'!Q8</f>
        <v>3 créditos (TP) (Ba)</v>
      </c>
      <c r="R9" s="105"/>
      <c r="T9" s="106" t="str">
        <f>+'Malla curricular'!T8</f>
        <v>3 créditos (TP) (Ps)</v>
      </c>
      <c r="U9" s="107"/>
      <c r="W9" s="106" t="str">
        <f>+'Malla curricular'!W8</f>
        <v>3 créditos (TP) (Ps)</v>
      </c>
      <c r="X9" s="107"/>
      <c r="Z9" s="106" t="str">
        <f>+'Malla curricular'!Z8</f>
        <v>3 créditos (TP) (Ps)</v>
      </c>
      <c r="AA9" s="107"/>
    </row>
    <row r="11" spans="2:27" ht="15" customHeight="1" x14ac:dyDescent="0.3">
      <c r="B11" s="86" t="str">
        <f>+'Malla curricular'!B9</f>
        <v>Dibujo Asistido por Computador</v>
      </c>
      <c r="C11" s="87"/>
      <c r="E11" s="86" t="str">
        <f>+'Malla curricular'!E9</f>
        <v>Química Analítica e Instrumental</v>
      </c>
      <c r="F11" s="87"/>
      <c r="H11" s="86" t="str">
        <f>+'Malla curricular'!H9</f>
        <v>Química Orgánica</v>
      </c>
      <c r="I11" s="87"/>
      <c r="K11" s="86" t="str">
        <f>+'Malla curricular'!K9</f>
        <v xml:space="preserve">Mecánica de Fluidos </v>
      </c>
      <c r="L11" s="87"/>
      <c r="N11" s="86" t="str">
        <f>+'Malla curricular'!N9</f>
        <v>Gestión Integrada</v>
      </c>
      <c r="O11" s="87"/>
      <c r="Q11" s="86" t="str">
        <f>+'Malla curricular'!Q9</f>
        <v>Transferencia de Masa</v>
      </c>
      <c r="R11" s="87"/>
      <c r="T11" s="86" t="str">
        <f>+'Malla curricular'!T9</f>
        <v xml:space="preserve">Operaciones Unitarias </v>
      </c>
      <c r="U11" s="87"/>
      <c r="W11" s="86" t="str">
        <f>+'Malla curricular'!W9</f>
        <v>Diseño de Procesos</v>
      </c>
      <c r="X11" s="87"/>
      <c r="Z11" s="86" t="str">
        <f>+'Malla curricular'!Z9</f>
        <v>Simulación y 
Optimización de Procesos</v>
      </c>
      <c r="AA11" s="87"/>
    </row>
    <row r="12" spans="2:27" x14ac:dyDescent="0.3">
      <c r="B12" s="88"/>
      <c r="C12" s="89"/>
      <c r="E12" s="88"/>
      <c r="F12" s="89"/>
      <c r="H12" s="88"/>
      <c r="I12" s="89"/>
      <c r="K12" s="88"/>
      <c r="L12" s="89"/>
      <c r="N12" s="88"/>
      <c r="O12" s="89"/>
      <c r="Q12" s="88"/>
      <c r="R12" s="89"/>
      <c r="T12" s="88"/>
      <c r="U12" s="89"/>
      <c r="W12" s="88"/>
      <c r="X12" s="89"/>
      <c r="Z12" s="88"/>
      <c r="AA12" s="89"/>
    </row>
    <row r="13" spans="2:27" x14ac:dyDescent="0.3">
      <c r="B13" s="106" t="str">
        <f>+'Malla curricular'!B11</f>
        <v>2 créditos (TP) (Ps)</v>
      </c>
      <c r="C13" s="107"/>
      <c r="E13" s="104" t="str">
        <f>+'Malla curricular'!E11</f>
        <v>3 créditos (TP) (Ba)</v>
      </c>
      <c r="F13" s="105"/>
      <c r="H13" s="104" t="str">
        <f>+'Malla curricular'!H11</f>
        <v>3 créditos (TP) (Ba)</v>
      </c>
      <c r="I13" s="105"/>
      <c r="K13" s="106" t="str">
        <f>+'Malla curricular'!K11</f>
        <v>3 créditos (TP) (Ps)</v>
      </c>
      <c r="L13" s="107"/>
      <c r="N13" s="106" t="str">
        <f>+'Malla curricular'!N11</f>
        <v>3 créditos (T) (Ps)</v>
      </c>
      <c r="O13" s="107"/>
      <c r="Q13" s="106" t="str">
        <f>+'Malla curricular'!Q11</f>
        <v>3 créditos (TP) (Ps)</v>
      </c>
      <c r="R13" s="107"/>
      <c r="T13" s="106" t="str">
        <f>+'Malla curricular'!T11</f>
        <v>3 créditos (TP) (Ps)</v>
      </c>
      <c r="U13" s="107"/>
      <c r="W13" s="106" t="str">
        <f>+'Malla curricular'!W11</f>
        <v>3 créditos (TP) (Ps)</v>
      </c>
      <c r="X13" s="107"/>
      <c r="Z13" s="106" t="str">
        <f>+'Malla curricular'!Z11</f>
        <v>3 créditos (TP) (Ps)</v>
      </c>
      <c r="AA13" s="107"/>
    </row>
    <row r="15" spans="2:27" ht="15" customHeight="1" x14ac:dyDescent="0.3">
      <c r="B15" s="86" t="str">
        <f>+'Malla curricular'!B12</f>
        <v>Introducción a la Ingeniería de Procesos</v>
      </c>
      <c r="C15" s="87"/>
      <c r="E15" s="86" t="str">
        <f>+'Malla curricular'!E12</f>
        <v>Física Mecánica</v>
      </c>
      <c r="F15" s="87"/>
      <c r="H15" s="86" t="str">
        <f>+'Malla curricular'!H12</f>
        <v xml:space="preserve">Electricidad y 
Magnetismo </v>
      </c>
      <c r="I15" s="87"/>
      <c r="K15" s="86" t="str">
        <f>+'Malla curricular'!K12</f>
        <v xml:space="preserve">Diseño de Experimentos </v>
      </c>
      <c r="L15" s="87"/>
      <c r="N15" s="86" t="str">
        <f>+'Malla curricular'!N12</f>
        <v>Manejo de Sólidos</v>
      </c>
      <c r="O15" s="87"/>
      <c r="Q15" s="86" t="str">
        <f>+'Malla curricular'!Q12</f>
        <v>Procesos de Manufactura</v>
      </c>
      <c r="R15" s="87"/>
      <c r="T15" s="86" t="str">
        <f>+'Malla curricular'!T12</f>
        <v>Diseño de Productos</v>
      </c>
      <c r="U15" s="87"/>
      <c r="W15" s="86" t="str">
        <f>+'Malla curricular'!W12</f>
        <v xml:space="preserve">Metodología de la 
Investigación </v>
      </c>
      <c r="X15" s="87"/>
      <c r="Z15" s="86" t="str">
        <f>+'Malla curricular'!Z12</f>
        <v xml:space="preserve">Trabajo de Grado </v>
      </c>
      <c r="AA15" s="87"/>
    </row>
    <row r="16" spans="2:27" x14ac:dyDescent="0.3">
      <c r="B16" s="88"/>
      <c r="C16" s="89"/>
      <c r="E16" s="88"/>
      <c r="F16" s="89"/>
      <c r="H16" s="88"/>
      <c r="I16" s="89"/>
      <c r="K16" s="88"/>
      <c r="L16" s="89"/>
      <c r="N16" s="88"/>
      <c r="O16" s="89"/>
      <c r="Q16" s="88"/>
      <c r="R16" s="89"/>
      <c r="T16" s="88"/>
      <c r="U16" s="89"/>
      <c r="W16" s="88"/>
      <c r="X16" s="89"/>
      <c r="Z16" s="88"/>
      <c r="AA16" s="89"/>
    </row>
    <row r="17" spans="2:28" x14ac:dyDescent="0.3">
      <c r="B17" s="106" t="str">
        <f>+'Malla curricular'!B14</f>
        <v>2 créditos (T) (Ps)</v>
      </c>
      <c r="C17" s="107"/>
      <c r="E17" s="104" t="str">
        <f>+'Malla curricular'!E14</f>
        <v>4 créditos (TP) (Ba)</v>
      </c>
      <c r="F17" s="105"/>
      <c r="H17" s="104" t="str">
        <f>+'Malla curricular'!H14</f>
        <v>3 créditos (TP) (Ba)</v>
      </c>
      <c r="I17" s="105"/>
      <c r="K17" s="104" t="str">
        <f>+'Malla curricular'!K14</f>
        <v>2 créditos (TP) (Ba)</v>
      </c>
      <c r="L17" s="105"/>
      <c r="N17" s="106" t="str">
        <f>+'Malla curricular'!N14</f>
        <v>3 créditos (TP) (Ps)</v>
      </c>
      <c r="O17" s="107"/>
      <c r="Q17" s="106" t="str">
        <f>+'Malla curricular'!Q14</f>
        <v>3 créditos (TP) (Ps)</v>
      </c>
      <c r="R17" s="107"/>
      <c r="T17" s="106" t="str">
        <f>+'Malla curricular'!T14</f>
        <v>2 créditos (TP) (Ps)</v>
      </c>
      <c r="U17" s="107"/>
      <c r="W17" s="106" t="str">
        <f>+'Malla curricular'!W14</f>
        <v>3 créditos (TP) (Ps)</v>
      </c>
      <c r="X17" s="107"/>
      <c r="Z17" s="106" t="str">
        <f>+'Malla curricular'!Z14</f>
        <v>4 créditos (TP) (Ps)</v>
      </c>
      <c r="AA17" s="107"/>
    </row>
    <row r="19" spans="2:28" ht="15" customHeight="1" x14ac:dyDescent="0.3">
      <c r="B19" s="86" t="str">
        <f>+'Malla curricular'!B15</f>
        <v>Procesos Comunicativos</v>
      </c>
      <c r="C19" s="87"/>
      <c r="E19" s="86" t="str">
        <f>+'Malla curricular'!E15</f>
        <v>Cátedra Democracia y Paz</v>
      </c>
      <c r="F19" s="87"/>
      <c r="H19" s="86" t="str">
        <f>+'Malla curricular'!H15</f>
        <v>Probabilidad y Estadística</v>
      </c>
      <c r="I19" s="87"/>
      <c r="K19" s="86" t="str">
        <f>+'Malla curricular'!K15</f>
        <v xml:space="preserve">Fundamentos de 
Programación </v>
      </c>
      <c r="L19" s="87"/>
      <c r="N19" s="86" t="str">
        <f>+'Malla curricular'!N15</f>
        <v xml:space="preserve">Gestión de Producción </v>
      </c>
      <c r="O19" s="87"/>
      <c r="Q19" s="86" t="str">
        <f>+'Malla curricular'!Q15</f>
        <v>Procesos Industriales</v>
      </c>
      <c r="R19" s="87"/>
      <c r="T19" s="86" t="str">
        <f>+'Malla curricular'!T15</f>
        <v>Control y Automatización de Procesos Industriales</v>
      </c>
      <c r="U19" s="87"/>
      <c r="W19" s="86" t="str">
        <f>+'Malla curricular'!W15</f>
        <v>Formulación y Evaluación de Proyectos</v>
      </c>
      <c r="X19" s="87"/>
    </row>
    <row r="20" spans="2:28" x14ac:dyDescent="0.3">
      <c r="B20" s="88"/>
      <c r="C20" s="89"/>
      <c r="E20" s="88"/>
      <c r="F20" s="89"/>
      <c r="H20" s="88"/>
      <c r="I20" s="89"/>
      <c r="K20" s="88"/>
      <c r="L20" s="89"/>
      <c r="N20" s="88"/>
      <c r="O20" s="89"/>
      <c r="Q20" s="88"/>
      <c r="R20" s="89"/>
      <c r="T20" s="88"/>
      <c r="U20" s="89"/>
      <c r="W20" s="88"/>
      <c r="X20" s="89"/>
    </row>
    <row r="21" spans="2:28" x14ac:dyDescent="0.3">
      <c r="B21" s="104" t="str">
        <f>+'Malla curricular'!B17</f>
        <v>2 créditos (T) (Ba)</v>
      </c>
      <c r="C21" s="105"/>
      <c r="E21" s="108" t="str">
        <f>+'Malla curricular'!E17</f>
        <v>2 créditos (T) (Co)</v>
      </c>
      <c r="F21" s="109"/>
      <c r="H21" s="104" t="str">
        <f>+'Malla curricular'!H17</f>
        <v>3 créditos (T) (Ba)</v>
      </c>
      <c r="I21" s="105"/>
      <c r="K21" s="106" t="str">
        <f>+'Malla curricular'!K17</f>
        <v>3 créditos (TP) (Ps)</v>
      </c>
      <c r="L21" s="107"/>
      <c r="N21" s="106" t="str">
        <f>+'Malla curricular'!N17</f>
        <v>3 créditos (TP) (Ps)</v>
      </c>
      <c r="O21" s="107"/>
      <c r="Q21" s="106" t="str">
        <f>+'Malla curricular'!Q17</f>
        <v>3 créditos (TP) (Ps)</v>
      </c>
      <c r="R21" s="107"/>
      <c r="T21" s="106" t="str">
        <f>+'Malla curricular'!T17</f>
        <v>3 créditos (TP) (Ps)</v>
      </c>
      <c r="U21" s="107"/>
      <c r="W21" s="106" t="str">
        <f>+'Malla curricular'!W17</f>
        <v>3 créditos (TP) (Ps)</v>
      </c>
      <c r="X21" s="107"/>
    </row>
    <row r="23" spans="2:28" ht="14.4" customHeight="1" x14ac:dyDescent="0.3">
      <c r="B23" s="86" t="str">
        <f>+'Malla curricular'!B18</f>
        <v>Desarrollo del Pensamiento Lógico Matemático</v>
      </c>
      <c r="C23" s="87"/>
      <c r="E23" s="86" t="str">
        <f>+'Malla curricular'!E18</f>
        <v>Cátedra Orinoquía</v>
      </c>
      <c r="F23" s="87"/>
      <c r="H23" s="86" t="str">
        <f>+'Malla curricular'!H18</f>
        <v xml:space="preserve">Ciencia, Tecnología y 
Desarrollo </v>
      </c>
      <c r="I23" s="87"/>
      <c r="K23" s="86" t="str">
        <f>+'Malla curricular'!K18</f>
        <v>Fisicoquímica</v>
      </c>
      <c r="L23" s="87"/>
      <c r="N23" s="86" t="str">
        <f>+'Malla curricular'!N18</f>
        <v>Ingeniería Económica</v>
      </c>
      <c r="O23" s="87"/>
      <c r="Q23" s="86" t="str">
        <f>+'Malla curricular'!Q18</f>
        <v xml:space="preserve">Logística y Distribución Industrial </v>
      </c>
      <c r="R23" s="87"/>
      <c r="T23" s="86" t="str">
        <f>+'Malla curricular'!T18</f>
        <v xml:space="preserve">Curso Profundización I </v>
      </c>
      <c r="U23" s="87"/>
      <c r="W23" s="86" t="str">
        <f>+'Malla curricular'!W18</f>
        <v xml:space="preserve">Curso Profundización II </v>
      </c>
      <c r="X23" s="87"/>
      <c r="Z23" s="86" t="str">
        <f>+'Malla curricular'!Z18</f>
        <v xml:space="preserve">Curso Profundización III  </v>
      </c>
      <c r="AA23" s="87"/>
    </row>
    <row r="24" spans="2:28" x14ac:dyDescent="0.3">
      <c r="B24" s="88"/>
      <c r="C24" s="89"/>
      <c r="E24" s="88"/>
      <c r="F24" s="89"/>
      <c r="H24" s="88"/>
      <c r="I24" s="89"/>
      <c r="K24" s="88"/>
      <c r="L24" s="89"/>
      <c r="N24" s="88"/>
      <c r="O24" s="89"/>
      <c r="Q24" s="88"/>
      <c r="R24" s="89"/>
      <c r="T24" s="88"/>
      <c r="U24" s="89"/>
      <c r="W24" s="88"/>
      <c r="X24" s="89"/>
      <c r="Z24" s="88"/>
      <c r="AA24" s="89"/>
    </row>
    <row r="25" spans="2:28" ht="15.6" x14ac:dyDescent="0.3">
      <c r="B25" s="104" t="str">
        <f>+'Malla curricular'!B20</f>
        <v>2 créditos (T) (Ba)</v>
      </c>
      <c r="C25" s="105"/>
      <c r="D25" s="73"/>
      <c r="E25" s="108" t="str">
        <f>+'Malla curricular'!E20</f>
        <v>2 créditos (T) (Co)</v>
      </c>
      <c r="F25" s="109"/>
      <c r="H25" s="108" t="str">
        <f>+'Malla curricular'!H20</f>
        <v>2 créditos (T) (Co)</v>
      </c>
      <c r="I25" s="109"/>
      <c r="K25" s="104" t="str">
        <f>+'Malla curricular'!K20</f>
        <v>3 créditos (TP) (Ba)</v>
      </c>
      <c r="L25" s="105"/>
      <c r="N25" s="106" t="str">
        <f>+'Malla curricular'!N20</f>
        <v>3 créditos (T) (Ps)</v>
      </c>
      <c r="O25" s="107"/>
      <c r="Q25" s="106" t="str">
        <f>+'Malla curricular'!Q20</f>
        <v>3 créditos (TP) (Ps)</v>
      </c>
      <c r="R25" s="107"/>
      <c r="T25" s="110" t="str">
        <f>+'Malla curricular'!T20</f>
        <v>4 créditos (TP) (Pz)</v>
      </c>
      <c r="U25" s="111"/>
      <c r="W25" s="110" t="str">
        <f>+'Malla curricular'!W20</f>
        <v>4 créditos (TP) (Pz)</v>
      </c>
      <c r="X25" s="111"/>
      <c r="Z25" s="110" t="str">
        <f>+'Malla curricular'!Z20</f>
        <v>4 créditos (TP) (Pz)</v>
      </c>
      <c r="AA25" s="111"/>
    </row>
    <row r="26" spans="2:28" x14ac:dyDescent="0.3">
      <c r="B26" s="2"/>
      <c r="C26" s="2"/>
      <c r="H26" s="2"/>
      <c r="I26" s="2"/>
      <c r="K26" s="2"/>
      <c r="L26" s="2"/>
      <c r="Q26" s="2"/>
      <c r="R26" s="2"/>
      <c r="T26" s="5"/>
      <c r="U26" s="5"/>
      <c r="W26" s="2"/>
      <c r="X26" s="2"/>
      <c r="AB26" s="2"/>
    </row>
    <row r="27" spans="2:28" x14ac:dyDescent="0.3">
      <c r="B27" s="1" t="s">
        <v>66</v>
      </c>
      <c r="C27" s="2">
        <f>+SUM(D39:D44)</f>
        <v>16</v>
      </c>
      <c r="F27" s="2">
        <f>+SUM(G39:G44)</f>
        <v>18</v>
      </c>
      <c r="I27" s="2">
        <f>+SUM(J39:J44)</f>
        <v>18</v>
      </c>
      <c r="L27" s="2">
        <f>+SUM(M39:M44)</f>
        <v>17</v>
      </c>
      <c r="O27" s="2">
        <f>+SUM(P39:P44)</f>
        <v>18</v>
      </c>
      <c r="R27" s="2">
        <f>+SUM(S39:S44)</f>
        <v>18</v>
      </c>
      <c r="U27" s="2">
        <f>+SUM(V39:V44)</f>
        <v>16</v>
      </c>
      <c r="X27" s="2">
        <f>+SUM(Y39:Y44)</f>
        <v>18</v>
      </c>
      <c r="AA27" s="2">
        <f>+SUM(AB39:AB44)</f>
        <v>16</v>
      </c>
    </row>
    <row r="28" spans="2:28" x14ac:dyDescent="0.3">
      <c r="B28" s="1" t="s">
        <v>84</v>
      </c>
      <c r="C28" s="2">
        <f>+C27</f>
        <v>16</v>
      </c>
      <c r="E28" s="1" t="s">
        <v>84</v>
      </c>
      <c r="F28" s="2">
        <f>+C28+F27</f>
        <v>34</v>
      </c>
      <c r="H28" s="1" t="s">
        <v>84</v>
      </c>
      <c r="I28" s="2">
        <f>+F28+I27</f>
        <v>52</v>
      </c>
      <c r="K28" s="1" t="s">
        <v>84</v>
      </c>
      <c r="L28" s="2">
        <f>+I28+L27</f>
        <v>69</v>
      </c>
      <c r="N28" s="1" t="s">
        <v>84</v>
      </c>
      <c r="O28" s="2">
        <f>+L28+O27</f>
        <v>87</v>
      </c>
      <c r="Q28" s="1" t="s">
        <v>84</v>
      </c>
      <c r="R28" s="2">
        <f>+O28+R27</f>
        <v>105</v>
      </c>
      <c r="T28" s="1" t="s">
        <v>84</v>
      </c>
      <c r="U28" s="2">
        <f>+R28+U27</f>
        <v>121</v>
      </c>
      <c r="W28" s="1" t="s">
        <v>84</v>
      </c>
      <c r="X28" s="2">
        <f>+U28+X27</f>
        <v>139</v>
      </c>
      <c r="Z28" s="1" t="s">
        <v>84</v>
      </c>
      <c r="AA28" s="2">
        <f>+X28+AA27</f>
        <v>155</v>
      </c>
    </row>
    <row r="29" spans="2:28" x14ac:dyDescent="0.3">
      <c r="B29" s="1" t="s">
        <v>75</v>
      </c>
      <c r="C29" s="2">
        <f>SUM(C27:AA27)</f>
        <v>155</v>
      </c>
      <c r="F29" s="2"/>
    </row>
    <row r="31" spans="2:28" x14ac:dyDescent="0.3">
      <c r="B31" s="1" t="s">
        <v>76</v>
      </c>
    </row>
    <row r="32" spans="2:28" x14ac:dyDescent="0.3">
      <c r="G32" s="74" t="s">
        <v>100</v>
      </c>
      <c r="H32" s="74" t="s">
        <v>66</v>
      </c>
      <c r="Q32" s="81"/>
      <c r="R32" s="81"/>
    </row>
    <row r="33" spans="2:28" x14ac:dyDescent="0.3">
      <c r="B33" s="1" t="s">
        <v>77</v>
      </c>
      <c r="E33" s="115" t="s">
        <v>78</v>
      </c>
      <c r="F33" s="115"/>
      <c r="G33" s="74">
        <f>+'Base de datos'!C59</f>
        <v>17</v>
      </c>
      <c r="H33" s="74">
        <f>+'Base de datos'!E59</f>
        <v>53</v>
      </c>
    </row>
    <row r="34" spans="2:28" x14ac:dyDescent="0.3">
      <c r="B34" s="1" t="s">
        <v>79</v>
      </c>
      <c r="E34" s="116" t="s">
        <v>80</v>
      </c>
      <c r="F34" s="116"/>
      <c r="G34" s="74">
        <f>+'Base de datos'!C60</f>
        <v>28</v>
      </c>
      <c r="H34" s="74">
        <f>+'Base de datos'!E60</f>
        <v>82</v>
      </c>
    </row>
    <row r="35" spans="2:28" x14ac:dyDescent="0.3">
      <c r="E35" s="117" t="s">
        <v>81</v>
      </c>
      <c r="F35" s="117"/>
      <c r="G35" s="74">
        <f>+'Base de datos'!C61</f>
        <v>3</v>
      </c>
      <c r="H35" s="74">
        <f>+'Base de datos'!E61</f>
        <v>12</v>
      </c>
    </row>
    <row r="36" spans="2:28" x14ac:dyDescent="0.3">
      <c r="E36" s="112" t="s">
        <v>82</v>
      </c>
      <c r="F36" s="112"/>
      <c r="G36" s="74">
        <f>+'Base de datos'!C62</f>
        <v>5</v>
      </c>
      <c r="H36" s="74">
        <f>+'Base de datos'!E62</f>
        <v>10</v>
      </c>
    </row>
    <row r="37" spans="2:28" x14ac:dyDescent="0.3">
      <c r="E37" s="113" t="s">
        <v>98</v>
      </c>
      <c r="F37" s="114"/>
      <c r="G37" s="74">
        <f>+SUM(G33:G36)</f>
        <v>53</v>
      </c>
      <c r="H37" s="74">
        <f>+SUM(H33:H36)</f>
        <v>157</v>
      </c>
    </row>
    <row r="39" spans="2:28" x14ac:dyDescent="0.3">
      <c r="B39" s="1" t="str">
        <f>+B3</f>
        <v xml:space="preserve">Cálculo Diferencial  </v>
      </c>
      <c r="C39" s="1" t="str">
        <f>+B5</f>
        <v>4 créditos (T) (Ba)</v>
      </c>
      <c r="D39" s="1">
        <f t="shared" ref="D39:D44" si="0">+VALUE(_xlfn.TEXTBEFORE(C39," "))</f>
        <v>4</v>
      </c>
      <c r="E39" s="1" t="str">
        <f>+E3</f>
        <v>Cálculo Integral</v>
      </c>
      <c r="F39" s="1" t="str">
        <f>+E5</f>
        <v>4 créditos (T) (Ba)</v>
      </c>
      <c r="G39" s="1">
        <f t="shared" ref="G39:G44" si="1">+VALUE(_xlfn.TEXTBEFORE(F39," "))</f>
        <v>4</v>
      </c>
      <c r="H39" s="1" t="str">
        <f>+H3</f>
        <v xml:space="preserve">Cálculo Multivariado </v>
      </c>
      <c r="I39" s="1" t="str">
        <f>+H5</f>
        <v>4 créditos (T) (Ba)</v>
      </c>
      <c r="J39" s="1">
        <f t="shared" ref="J39:J44" si="2">+VALUE(_xlfn.TEXTBEFORE(I39," "))</f>
        <v>4</v>
      </c>
      <c r="K39" s="1" t="str">
        <f>+K3</f>
        <v>Ecuaciones Diferenciales</v>
      </c>
      <c r="L39" s="1" t="str">
        <f>+K5</f>
        <v>3 créditos (T) (Ba)</v>
      </c>
      <c r="M39" s="1">
        <f t="shared" ref="M39:M44" si="3">+VALUE(_xlfn.TEXTBEFORE(L39," "))</f>
        <v>3</v>
      </c>
      <c r="N39" s="1" t="str">
        <f>+N3</f>
        <v xml:space="preserve">Métodos Numéricos </v>
      </c>
      <c r="O39" s="1" t="str">
        <f>+N5</f>
        <v>3 créditos (TP) (Ps)</v>
      </c>
      <c r="P39" s="1">
        <f t="shared" ref="P39:P44" si="4">+VALUE(_xlfn.TEXTBEFORE(O39," "))</f>
        <v>3</v>
      </c>
      <c r="Q39" s="1" t="str">
        <f>+Q3</f>
        <v xml:space="preserve">Ingeniería de las 
Reacciones </v>
      </c>
      <c r="R39" s="1" t="str">
        <f>+Q5</f>
        <v>3 créditos (TP) (Ps)</v>
      </c>
      <c r="S39" s="1">
        <f t="shared" ref="S39:S44" si="5">+VALUE(_xlfn.TEXTBEFORE(R39," "))</f>
        <v>3</v>
      </c>
      <c r="T39" s="1" t="str">
        <f>+T3</f>
        <v xml:space="preserve">Ciencia de los Materiales </v>
      </c>
      <c r="U39" s="1" t="str">
        <f>+T5</f>
        <v>3 créditos (TP) (Ps)</v>
      </c>
      <c r="V39" s="1">
        <f t="shared" ref="V39:V44" si="6">+VALUE(_xlfn.TEXTBEFORE(U39," "))</f>
        <v>3</v>
      </c>
      <c r="W39" s="1" t="str">
        <f>+W3</f>
        <v>Electiva Complementaria I</v>
      </c>
      <c r="X39" s="1" t="str">
        <f>+W5</f>
        <v>2 créditos (T) (Co)</v>
      </c>
      <c r="Y39" s="1">
        <f t="shared" ref="Y39:Y44" si="7">+VALUE(_xlfn.TEXTBEFORE(X39," "))</f>
        <v>2</v>
      </c>
      <c r="Z39" s="1" t="str">
        <f>+Z3</f>
        <v>Electiva Complementaria II</v>
      </c>
      <c r="AA39" s="1" t="str">
        <f>+Z5</f>
        <v>2 créditos (T) (Co)</v>
      </c>
      <c r="AB39" s="1">
        <f t="shared" ref="AB39:AB44" si="8">+VALUE(_xlfn.TEXTBEFORE(AA39," "))</f>
        <v>2</v>
      </c>
    </row>
    <row r="40" spans="2:28" x14ac:dyDescent="0.3">
      <c r="B40" s="1" t="str">
        <f>+B7</f>
        <v>Química Básica</v>
      </c>
      <c r="C40" s="1" t="str">
        <f>+B9</f>
        <v>4 créditos (TP) (Ba)</v>
      </c>
      <c r="D40" s="1">
        <f t="shared" si="0"/>
        <v>4</v>
      </c>
      <c r="E40" s="1" t="str">
        <f>+E7</f>
        <v xml:space="preserve">Álgebra Lineal </v>
      </c>
      <c r="F40" s="1" t="str">
        <f>+E9</f>
        <v>3 créditos (T) (Ba)</v>
      </c>
      <c r="G40" s="1">
        <f t="shared" si="1"/>
        <v>3</v>
      </c>
      <c r="H40" s="1" t="str">
        <f>+H7</f>
        <v xml:space="preserve">Termodinámica </v>
      </c>
      <c r="I40" s="1" t="str">
        <f>+H9</f>
        <v>3 créditos (TP) (Ba)</v>
      </c>
      <c r="J40" s="1">
        <f t="shared" si="2"/>
        <v>3</v>
      </c>
      <c r="K40" s="1" t="str">
        <f>+K7</f>
        <v xml:space="preserve">Balance de Materia y 
Energía </v>
      </c>
      <c r="L40" s="1" t="str">
        <f>+K9</f>
        <v>3 créditos (TP) (Ps)</v>
      </c>
      <c r="M40" s="1">
        <f t="shared" si="3"/>
        <v>3</v>
      </c>
      <c r="N40" s="1" t="str">
        <f>+N7</f>
        <v>Transferencia de Calor</v>
      </c>
      <c r="O40" s="1" t="str">
        <f>+N9</f>
        <v>3 créditos (TP) (Ps)</v>
      </c>
      <c r="P40" s="1">
        <f t="shared" si="4"/>
        <v>3</v>
      </c>
      <c r="Q40" s="1" t="str">
        <f>+Q7</f>
        <v>Química Inorgánica</v>
      </c>
      <c r="R40" s="1" t="str">
        <f>+Q9</f>
        <v>3 créditos (TP) (Ba)</v>
      </c>
      <c r="S40" s="1">
        <f t="shared" si="5"/>
        <v>3</v>
      </c>
      <c r="T40" s="1" t="str">
        <f>+T7</f>
        <v>Electiva Profesional I</v>
      </c>
      <c r="U40" s="1" t="str">
        <f>+T9</f>
        <v>3 créditos (TP) (Ps)</v>
      </c>
      <c r="V40" s="1">
        <f t="shared" si="6"/>
        <v>3</v>
      </c>
      <c r="W40" s="1" t="str">
        <f>+W7</f>
        <v>Electiva Profesional II</v>
      </c>
      <c r="X40" s="1" t="str">
        <f>+W9</f>
        <v>3 créditos (TP) (Ps)</v>
      </c>
      <c r="Y40" s="1">
        <f t="shared" si="7"/>
        <v>3</v>
      </c>
      <c r="Z40" s="1" t="str">
        <f>+Z7</f>
        <v xml:space="preserve">Electiva Profesional III </v>
      </c>
      <c r="AA40" s="1" t="str">
        <f>+Z9</f>
        <v>3 créditos (TP) (Ps)</v>
      </c>
      <c r="AB40" s="1">
        <f t="shared" si="8"/>
        <v>3</v>
      </c>
    </row>
    <row r="41" spans="2:28" x14ac:dyDescent="0.3">
      <c r="B41" s="1" t="str">
        <f>+B11</f>
        <v>Dibujo Asistido por Computador</v>
      </c>
      <c r="C41" s="1" t="str">
        <f>+B13</f>
        <v>2 créditos (TP) (Ps)</v>
      </c>
      <c r="D41" s="1">
        <f t="shared" si="0"/>
        <v>2</v>
      </c>
      <c r="E41" s="1" t="str">
        <f>+E11</f>
        <v>Química Analítica e Instrumental</v>
      </c>
      <c r="F41" s="1" t="str">
        <f>+E13</f>
        <v>3 créditos (TP) (Ba)</v>
      </c>
      <c r="G41" s="1">
        <f t="shared" si="1"/>
        <v>3</v>
      </c>
      <c r="H41" s="1" t="str">
        <f>+H11</f>
        <v>Química Orgánica</v>
      </c>
      <c r="I41" s="1" t="str">
        <f>+H13</f>
        <v>3 créditos (TP) (Ba)</v>
      </c>
      <c r="J41" s="1">
        <f t="shared" si="2"/>
        <v>3</v>
      </c>
      <c r="K41" s="1" t="str">
        <f>+K11</f>
        <v xml:space="preserve">Mecánica de Fluidos </v>
      </c>
      <c r="L41" s="1" t="str">
        <f>+K13</f>
        <v>3 créditos (TP) (Ps)</v>
      </c>
      <c r="M41" s="1">
        <f t="shared" si="3"/>
        <v>3</v>
      </c>
      <c r="N41" s="1" t="str">
        <f>+N11</f>
        <v>Gestión Integrada</v>
      </c>
      <c r="O41" s="1" t="str">
        <f>+N13</f>
        <v>3 créditos (T) (Ps)</v>
      </c>
      <c r="P41" s="1">
        <f t="shared" si="4"/>
        <v>3</v>
      </c>
      <c r="Q41" s="1" t="str">
        <f>+Q11</f>
        <v>Transferencia de Masa</v>
      </c>
      <c r="R41" s="1" t="str">
        <f>+Q13</f>
        <v>3 créditos (TP) (Ps)</v>
      </c>
      <c r="S41" s="1">
        <f t="shared" si="5"/>
        <v>3</v>
      </c>
      <c r="T41" s="1" t="str">
        <f>+T11</f>
        <v xml:space="preserve">Operaciones Unitarias </v>
      </c>
      <c r="U41" s="1" t="str">
        <f>+T13</f>
        <v>3 créditos (TP) (Ps)</v>
      </c>
      <c r="V41" s="1">
        <f t="shared" si="6"/>
        <v>3</v>
      </c>
      <c r="W41" s="1" t="str">
        <f>+W11</f>
        <v>Diseño de Procesos</v>
      </c>
      <c r="X41" s="1" t="str">
        <f>+W13</f>
        <v>3 créditos (TP) (Ps)</v>
      </c>
      <c r="Y41" s="1">
        <f t="shared" si="7"/>
        <v>3</v>
      </c>
      <c r="Z41" s="1" t="str">
        <f>+Z11</f>
        <v>Simulación y 
Optimización de Procesos</v>
      </c>
      <c r="AA41" s="1" t="str">
        <f>+Z13</f>
        <v>3 créditos (TP) (Ps)</v>
      </c>
      <c r="AB41" s="1">
        <f t="shared" si="8"/>
        <v>3</v>
      </c>
    </row>
    <row r="42" spans="2:28" x14ac:dyDescent="0.3">
      <c r="B42" s="1" t="str">
        <f>+B15</f>
        <v>Introducción a la Ingeniería de Procesos</v>
      </c>
      <c r="C42" s="1" t="str">
        <f>+B17</f>
        <v>2 créditos (T) (Ps)</v>
      </c>
      <c r="D42" s="1">
        <f t="shared" si="0"/>
        <v>2</v>
      </c>
      <c r="E42" s="1" t="str">
        <f>+E15</f>
        <v>Física Mecánica</v>
      </c>
      <c r="F42" s="1" t="str">
        <f>+E17</f>
        <v>4 créditos (TP) (Ba)</v>
      </c>
      <c r="G42" s="1">
        <f t="shared" si="1"/>
        <v>4</v>
      </c>
      <c r="H42" s="1" t="str">
        <f>+H15</f>
        <v xml:space="preserve">Electricidad y 
Magnetismo </v>
      </c>
      <c r="I42" s="1" t="str">
        <f>+H17</f>
        <v>3 créditos (TP) (Ba)</v>
      </c>
      <c r="J42" s="1">
        <f t="shared" si="2"/>
        <v>3</v>
      </c>
      <c r="K42" s="1" t="str">
        <f>+K15</f>
        <v xml:space="preserve">Diseño de Experimentos </v>
      </c>
      <c r="L42" s="1" t="str">
        <f>+K17</f>
        <v>2 créditos (TP) (Ba)</v>
      </c>
      <c r="M42" s="1">
        <f t="shared" si="3"/>
        <v>2</v>
      </c>
      <c r="N42" s="1" t="str">
        <f>+N15</f>
        <v>Manejo de Sólidos</v>
      </c>
      <c r="O42" s="1" t="str">
        <f>+N17</f>
        <v>3 créditos (TP) (Ps)</v>
      </c>
      <c r="P42" s="1">
        <f t="shared" si="4"/>
        <v>3</v>
      </c>
      <c r="Q42" s="1" t="str">
        <f>+Q15</f>
        <v>Procesos de Manufactura</v>
      </c>
      <c r="R42" s="1" t="str">
        <f>+Q17</f>
        <v>3 créditos (TP) (Ps)</v>
      </c>
      <c r="S42" s="1">
        <f t="shared" si="5"/>
        <v>3</v>
      </c>
      <c r="T42" s="1" t="str">
        <f>+T15</f>
        <v>Diseño de Productos</v>
      </c>
      <c r="U42" s="1" t="str">
        <f>+T17</f>
        <v>2 créditos (TP) (Ps)</v>
      </c>
      <c r="W42" s="1" t="str">
        <f>+W15</f>
        <v xml:space="preserve">Metodología de la 
Investigación </v>
      </c>
      <c r="X42" s="1" t="str">
        <f>+W17</f>
        <v>3 créditos (TP) (Ps)</v>
      </c>
      <c r="Y42" s="1">
        <f t="shared" si="7"/>
        <v>3</v>
      </c>
      <c r="Z42" s="1" t="str">
        <f>+Z15</f>
        <v xml:space="preserve">Trabajo de Grado </v>
      </c>
      <c r="AA42" s="1" t="str">
        <f>+Z17</f>
        <v>4 créditos (TP) (Ps)</v>
      </c>
      <c r="AB42" s="1">
        <f t="shared" si="8"/>
        <v>4</v>
      </c>
    </row>
    <row r="43" spans="2:28" x14ac:dyDescent="0.3">
      <c r="B43" s="1" t="str">
        <f>+B19</f>
        <v>Procesos Comunicativos</v>
      </c>
      <c r="C43" s="1" t="str">
        <f>+B21</f>
        <v>2 créditos (T) (Ba)</v>
      </c>
      <c r="D43" s="1">
        <f t="shared" si="0"/>
        <v>2</v>
      </c>
      <c r="E43" s="1" t="str">
        <f>+E19</f>
        <v>Cátedra Democracia y Paz</v>
      </c>
      <c r="F43" s="1" t="str">
        <f>+E21</f>
        <v>2 créditos (T) (Co)</v>
      </c>
      <c r="G43" s="1">
        <f t="shared" si="1"/>
        <v>2</v>
      </c>
      <c r="H43" s="1" t="str">
        <f>+H19</f>
        <v>Probabilidad y Estadística</v>
      </c>
      <c r="I43" s="1" t="str">
        <f>+H21</f>
        <v>3 créditos (T) (Ba)</v>
      </c>
      <c r="J43" s="1">
        <f t="shared" si="2"/>
        <v>3</v>
      </c>
      <c r="K43" s="1" t="str">
        <f>+K19</f>
        <v xml:space="preserve">Fundamentos de 
Programación </v>
      </c>
      <c r="L43" s="1" t="str">
        <f>+K21</f>
        <v>3 créditos (TP) (Ps)</v>
      </c>
      <c r="M43" s="1">
        <f t="shared" si="3"/>
        <v>3</v>
      </c>
      <c r="N43" s="1" t="str">
        <f>+N19</f>
        <v xml:space="preserve">Gestión de Producción </v>
      </c>
      <c r="O43" s="1" t="str">
        <f>+N21</f>
        <v>3 créditos (TP) (Ps)</v>
      </c>
      <c r="P43" s="1">
        <f t="shared" si="4"/>
        <v>3</v>
      </c>
      <c r="Q43" s="1" t="str">
        <f>+Q19</f>
        <v>Procesos Industriales</v>
      </c>
      <c r="R43" s="1" t="str">
        <f>+Q21</f>
        <v>3 créditos (TP) (Ps)</v>
      </c>
      <c r="S43" s="1">
        <f t="shared" si="5"/>
        <v>3</v>
      </c>
      <c r="T43" s="1" t="str">
        <f>+T19</f>
        <v>Control y Automatización de Procesos Industriales</v>
      </c>
      <c r="U43" s="1" t="str">
        <f>+T21</f>
        <v>3 créditos (TP) (Ps)</v>
      </c>
      <c r="V43" s="1">
        <f t="shared" si="6"/>
        <v>3</v>
      </c>
      <c r="W43" s="1" t="str">
        <f>+W19</f>
        <v>Formulación y Evaluación de Proyectos</v>
      </c>
      <c r="X43" s="1" t="str">
        <f>+W21</f>
        <v>3 créditos (TP) (Ps)</v>
      </c>
      <c r="Y43" s="1">
        <f t="shared" si="7"/>
        <v>3</v>
      </c>
      <c r="Z43" s="1">
        <f>+Z19</f>
        <v>0</v>
      </c>
      <c r="AA43" s="1">
        <f>+Z21</f>
        <v>0</v>
      </c>
    </row>
    <row r="44" spans="2:28" x14ac:dyDescent="0.3">
      <c r="B44" s="1" t="str">
        <f>+B23</f>
        <v>Desarrollo del Pensamiento Lógico Matemático</v>
      </c>
      <c r="C44" s="1" t="str">
        <f>+B25</f>
        <v>2 créditos (T) (Ba)</v>
      </c>
      <c r="D44" s="1">
        <f t="shared" si="0"/>
        <v>2</v>
      </c>
      <c r="E44" s="1" t="str">
        <f>+E23</f>
        <v>Cátedra Orinoquía</v>
      </c>
      <c r="F44" s="1" t="str">
        <f>+E25</f>
        <v>2 créditos (T) (Co)</v>
      </c>
      <c r="G44" s="1">
        <f t="shared" si="1"/>
        <v>2</v>
      </c>
      <c r="H44" s="1" t="str">
        <f>+H23</f>
        <v xml:space="preserve">Ciencia, Tecnología y 
Desarrollo </v>
      </c>
      <c r="I44" s="1" t="str">
        <f>+H25</f>
        <v>2 créditos (T) (Co)</v>
      </c>
      <c r="J44" s="1">
        <f t="shared" si="2"/>
        <v>2</v>
      </c>
      <c r="K44" s="1" t="str">
        <f>+K23</f>
        <v>Fisicoquímica</v>
      </c>
      <c r="L44" s="1" t="str">
        <f>+K25</f>
        <v>3 créditos (TP) (Ba)</v>
      </c>
      <c r="M44" s="1">
        <f t="shared" si="3"/>
        <v>3</v>
      </c>
      <c r="N44" s="1" t="str">
        <f>+N23</f>
        <v>Ingeniería Económica</v>
      </c>
      <c r="O44" s="1" t="str">
        <f>+N25</f>
        <v>3 créditos (T) (Ps)</v>
      </c>
      <c r="P44" s="1">
        <f t="shared" si="4"/>
        <v>3</v>
      </c>
      <c r="Q44" s="1" t="str">
        <f>+Q23</f>
        <v xml:space="preserve">Logística y Distribución Industrial </v>
      </c>
      <c r="R44" s="1" t="str">
        <f>+Q25</f>
        <v>3 créditos (TP) (Ps)</v>
      </c>
      <c r="S44" s="1">
        <f t="shared" si="5"/>
        <v>3</v>
      </c>
      <c r="T44" s="1" t="str">
        <f>+T23</f>
        <v xml:space="preserve">Curso Profundización I </v>
      </c>
      <c r="U44" s="1" t="str">
        <f>+T25</f>
        <v>4 créditos (TP) (Pz)</v>
      </c>
      <c r="V44" s="1">
        <f t="shared" si="6"/>
        <v>4</v>
      </c>
      <c r="W44" s="1" t="str">
        <f>+W23</f>
        <v xml:space="preserve">Curso Profundización II </v>
      </c>
      <c r="X44" s="1" t="str">
        <f>+W25</f>
        <v>4 créditos (TP) (Pz)</v>
      </c>
      <c r="Y44" s="1">
        <f t="shared" si="7"/>
        <v>4</v>
      </c>
      <c r="Z44" s="1" t="str">
        <f>+Z23</f>
        <v xml:space="preserve">Curso Profundización III  </v>
      </c>
      <c r="AA44" s="1" t="str">
        <f>+Z25</f>
        <v>4 créditos (TP) (Pz)</v>
      </c>
      <c r="AB44" s="1">
        <f t="shared" si="8"/>
        <v>4</v>
      </c>
    </row>
  </sheetData>
  <mergeCells count="121">
    <mergeCell ref="E36:F36"/>
    <mergeCell ref="E37:F37"/>
    <mergeCell ref="W25:X25"/>
    <mergeCell ref="Z25:AA25"/>
    <mergeCell ref="Q32:R32"/>
    <mergeCell ref="E33:F33"/>
    <mergeCell ref="E34:F34"/>
    <mergeCell ref="E35:F35"/>
    <mergeCell ref="Z23:AA24"/>
    <mergeCell ref="W23:X24"/>
    <mergeCell ref="B25:C25"/>
    <mergeCell ref="E25:F25"/>
    <mergeCell ref="H25:I25"/>
    <mergeCell ref="K25:L25"/>
    <mergeCell ref="N25:O25"/>
    <mergeCell ref="Q25:R25"/>
    <mergeCell ref="T25:U25"/>
    <mergeCell ref="B23:C24"/>
    <mergeCell ref="E23:F24"/>
    <mergeCell ref="H23:I24"/>
    <mergeCell ref="N23:O24"/>
    <mergeCell ref="Q23:R24"/>
    <mergeCell ref="K23:L24"/>
    <mergeCell ref="T23:U24"/>
    <mergeCell ref="B21:C21"/>
    <mergeCell ref="E21:F21"/>
    <mergeCell ref="H21:I21"/>
    <mergeCell ref="K21:L21"/>
    <mergeCell ref="N21:O21"/>
    <mergeCell ref="Q21:R21"/>
    <mergeCell ref="T21:U21"/>
    <mergeCell ref="W21:X21"/>
    <mergeCell ref="E19:F20"/>
    <mergeCell ref="H19:I20"/>
    <mergeCell ref="K19:L20"/>
    <mergeCell ref="B17:C17"/>
    <mergeCell ref="E17:F17"/>
    <mergeCell ref="H17:I17"/>
    <mergeCell ref="K17:L17"/>
    <mergeCell ref="N17:O17"/>
    <mergeCell ref="Q17:R17"/>
    <mergeCell ref="W17:X17"/>
    <mergeCell ref="Z17:AA17"/>
    <mergeCell ref="T19:U20"/>
    <mergeCell ref="W19:X20"/>
    <mergeCell ref="B19:C20"/>
    <mergeCell ref="N19:O20"/>
    <mergeCell ref="Q19:R20"/>
    <mergeCell ref="T17:U17"/>
    <mergeCell ref="T13:U13"/>
    <mergeCell ref="W13:X13"/>
    <mergeCell ref="Z13:AA13"/>
    <mergeCell ref="B15:C16"/>
    <mergeCell ref="H15:I16"/>
    <mergeCell ref="N15:O16"/>
    <mergeCell ref="Q15:R16"/>
    <mergeCell ref="W15:X16"/>
    <mergeCell ref="B13:C13"/>
    <mergeCell ref="E13:F13"/>
    <mergeCell ref="H13:I13"/>
    <mergeCell ref="K13:L13"/>
    <mergeCell ref="N13:O13"/>
    <mergeCell ref="Q13:R13"/>
    <mergeCell ref="E15:F16"/>
    <mergeCell ref="K15:L16"/>
    <mergeCell ref="Z15:AA16"/>
    <mergeCell ref="T15:U16"/>
    <mergeCell ref="B11:C12"/>
    <mergeCell ref="E11:F12"/>
    <mergeCell ref="H11:I12"/>
    <mergeCell ref="Q11:R12"/>
    <mergeCell ref="W11:X12"/>
    <mergeCell ref="Z11:AA12"/>
    <mergeCell ref="K11:L12"/>
    <mergeCell ref="N11:O12"/>
    <mergeCell ref="T11:U12"/>
    <mergeCell ref="B9:C9"/>
    <mergeCell ref="E9:F9"/>
    <mergeCell ref="H9:I9"/>
    <mergeCell ref="K9:L9"/>
    <mergeCell ref="N9:O9"/>
    <mergeCell ref="Q9:R9"/>
    <mergeCell ref="T9:U9"/>
    <mergeCell ref="W9:X9"/>
    <mergeCell ref="Z9:AA9"/>
    <mergeCell ref="K7:L8"/>
    <mergeCell ref="N7:O8"/>
    <mergeCell ref="Q7:R8"/>
    <mergeCell ref="W7:X8"/>
    <mergeCell ref="B7:C8"/>
    <mergeCell ref="E7:F8"/>
    <mergeCell ref="H7:I8"/>
    <mergeCell ref="T7:U8"/>
    <mergeCell ref="Z7:AA8"/>
    <mergeCell ref="B5:C5"/>
    <mergeCell ref="E5:F5"/>
    <mergeCell ref="H5:I5"/>
    <mergeCell ref="K5:L5"/>
    <mergeCell ref="N5:O5"/>
    <mergeCell ref="Q5:R5"/>
    <mergeCell ref="T5:U5"/>
    <mergeCell ref="W5:X5"/>
    <mergeCell ref="Z5:AA5"/>
    <mergeCell ref="T1:U1"/>
    <mergeCell ref="W1:X1"/>
    <mergeCell ref="Z1:AA1"/>
    <mergeCell ref="K3:L4"/>
    <mergeCell ref="Q3:R4"/>
    <mergeCell ref="W3:X4"/>
    <mergeCell ref="B1:C1"/>
    <mergeCell ref="E1:F1"/>
    <mergeCell ref="H1:I1"/>
    <mergeCell ref="K1:L1"/>
    <mergeCell ref="N1:O1"/>
    <mergeCell ref="Q1:R1"/>
    <mergeCell ref="Z3:AA4"/>
    <mergeCell ref="B3:C4"/>
    <mergeCell ref="E3:F4"/>
    <mergeCell ref="H3:I4"/>
    <mergeCell ref="N3:O4"/>
    <mergeCell ref="T3:U4"/>
  </mergeCells>
  <pageMargins left="0.25" right="0.25" top="0.75" bottom="0.75" header="0.3" footer="0.3"/>
  <pageSetup paperSize="9" scale="4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507A1-4D0B-40FB-A314-B62C401FE8AC}">
  <dimension ref="A1:O1010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O90" sqref="O90"/>
    </sheetView>
  </sheetViews>
  <sheetFormatPr baseColWidth="10" defaultColWidth="14.44140625" defaultRowHeight="15" customHeight="1" x14ac:dyDescent="0.3"/>
  <cols>
    <col min="1" max="1" width="10.6640625" style="10" customWidth="1"/>
    <col min="2" max="2" width="22.6640625" style="10" customWidth="1"/>
    <col min="3" max="4" width="10.6640625" style="10" customWidth="1"/>
    <col min="5" max="5" width="8.44140625" style="10" customWidth="1"/>
    <col min="6" max="6" width="9.109375" style="10" customWidth="1"/>
    <col min="7" max="10" width="10.6640625" style="10" customWidth="1"/>
    <col min="11" max="11" width="11.33203125" style="10" customWidth="1"/>
    <col min="12" max="13" width="10.6640625" style="10" customWidth="1"/>
    <col min="14" max="14" width="11.33203125" style="10" customWidth="1"/>
    <col min="15" max="15" width="18" style="10" customWidth="1"/>
    <col min="16" max="16384" width="14.44140625" style="10"/>
  </cols>
  <sheetData>
    <row r="1" spans="1:15" thickBot="1" x14ac:dyDescent="0.35">
      <c r="A1" s="135" t="s">
        <v>102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</row>
    <row r="2" spans="1:15" thickBot="1" x14ac:dyDescent="0.35">
      <c r="A2" s="136" t="s">
        <v>103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8"/>
    </row>
    <row r="3" spans="1:15" thickBot="1" x14ac:dyDescent="0.35">
      <c r="A3" s="139" t="s">
        <v>104</v>
      </c>
      <c r="B3" s="139" t="s">
        <v>105</v>
      </c>
      <c r="C3" s="11"/>
      <c r="D3" s="140" t="s">
        <v>106</v>
      </c>
      <c r="E3" s="121"/>
      <c r="F3" s="121"/>
      <c r="G3" s="122"/>
      <c r="H3" s="140" t="s">
        <v>107</v>
      </c>
      <c r="I3" s="121"/>
      <c r="J3" s="122"/>
      <c r="K3" s="140" t="s">
        <v>108</v>
      </c>
      <c r="L3" s="121"/>
      <c r="M3" s="121"/>
      <c r="N3" s="122"/>
      <c r="O3" s="141" t="s">
        <v>109</v>
      </c>
    </row>
    <row r="4" spans="1:15" ht="60" customHeight="1" thickBot="1" x14ac:dyDescent="0.35">
      <c r="A4" s="125"/>
      <c r="B4" s="125"/>
      <c r="C4" s="12" t="s">
        <v>110</v>
      </c>
      <c r="D4" s="12" t="s">
        <v>111</v>
      </c>
      <c r="E4" s="12" t="s">
        <v>112</v>
      </c>
      <c r="F4" s="12" t="s">
        <v>113</v>
      </c>
      <c r="G4" s="12" t="s">
        <v>114</v>
      </c>
      <c r="H4" s="12" t="s">
        <v>115</v>
      </c>
      <c r="I4" s="12" t="s">
        <v>116</v>
      </c>
      <c r="J4" s="12" t="s">
        <v>117</v>
      </c>
      <c r="K4" s="12" t="s">
        <v>118</v>
      </c>
      <c r="L4" s="12" t="s">
        <v>99</v>
      </c>
      <c r="M4" s="12" t="s">
        <v>119</v>
      </c>
      <c r="N4" s="12" t="s">
        <v>120</v>
      </c>
      <c r="O4" s="134"/>
    </row>
    <row r="5" spans="1:15" thickBot="1" x14ac:dyDescent="0.35">
      <c r="A5" s="126" t="s">
        <v>121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2"/>
    </row>
    <row r="6" spans="1:15" thickBot="1" x14ac:dyDescent="0.35">
      <c r="A6" s="13">
        <v>1</v>
      </c>
      <c r="B6" s="14" t="str">
        <f>+'Base de datos'!B2</f>
        <v xml:space="preserve">Cálculo Diferencial  </v>
      </c>
      <c r="C6" s="14" t="str">
        <f>+'Base de datos'!F2</f>
        <v>(T)</v>
      </c>
      <c r="D6" s="14">
        <v>1</v>
      </c>
      <c r="E6" s="16"/>
      <c r="F6" s="14">
        <f>+'Base de datos'!J2</f>
        <v>4</v>
      </c>
      <c r="G6" s="69" t="s">
        <v>137</v>
      </c>
      <c r="H6" s="18">
        <v>96</v>
      </c>
      <c r="I6" s="18">
        <v>96</v>
      </c>
      <c r="J6" s="18">
        <f>+SUM(H6:I6)</f>
        <v>192</v>
      </c>
      <c r="K6" s="18">
        <f>+F6</f>
        <v>4</v>
      </c>
      <c r="L6" s="18"/>
      <c r="M6" s="19"/>
      <c r="N6" s="19"/>
      <c r="O6" s="131">
        <v>48</v>
      </c>
    </row>
    <row r="7" spans="1:15" thickBot="1" x14ac:dyDescent="0.35">
      <c r="A7" s="13">
        <v>2</v>
      </c>
      <c r="B7" s="14" t="str">
        <f>+'Base de datos'!B3</f>
        <v>Química Básica</v>
      </c>
      <c r="C7" s="14" t="str">
        <f>+'Base de datos'!F3</f>
        <v>(TP)</v>
      </c>
      <c r="D7" s="14">
        <v>1</v>
      </c>
      <c r="E7" s="16"/>
      <c r="F7" s="14">
        <f>+'Base de datos'!J3</f>
        <v>4</v>
      </c>
      <c r="G7" s="69" t="s">
        <v>137</v>
      </c>
      <c r="H7" s="18">
        <v>96</v>
      </c>
      <c r="I7" s="18">
        <v>96</v>
      </c>
      <c r="J7" s="18">
        <f t="shared" ref="J7:J11" si="0">+SUM(H7:I7)</f>
        <v>192</v>
      </c>
      <c r="K7" s="15">
        <f>+F7</f>
        <v>4</v>
      </c>
      <c r="L7" s="15"/>
      <c r="M7" s="16"/>
      <c r="N7" s="19"/>
      <c r="O7" s="124"/>
    </row>
    <row r="8" spans="1:15" ht="27" thickBot="1" x14ac:dyDescent="0.35">
      <c r="A8" s="13">
        <v>3</v>
      </c>
      <c r="B8" s="14" t="str">
        <f>+'Base de datos'!B4</f>
        <v>Dibujo Asistido por Computador</v>
      </c>
      <c r="C8" s="14" t="str">
        <f>+'Base de datos'!F4</f>
        <v>(TP)</v>
      </c>
      <c r="D8" s="14">
        <v>1</v>
      </c>
      <c r="E8" s="16"/>
      <c r="F8" s="14">
        <f>+'Base de datos'!J4</f>
        <v>2</v>
      </c>
      <c r="G8" s="69" t="s">
        <v>137</v>
      </c>
      <c r="H8" s="18">
        <v>48</v>
      </c>
      <c r="I8" s="18">
        <v>48</v>
      </c>
      <c r="J8" s="18">
        <f t="shared" si="0"/>
        <v>96</v>
      </c>
      <c r="K8" s="15"/>
      <c r="L8" s="15">
        <f>+F8</f>
        <v>2</v>
      </c>
      <c r="M8" s="16"/>
      <c r="N8" s="19"/>
      <c r="O8" s="124"/>
    </row>
    <row r="9" spans="1:15" ht="27" thickBot="1" x14ac:dyDescent="0.35">
      <c r="A9" s="13">
        <v>4</v>
      </c>
      <c r="B9" s="14" t="str">
        <f>+'Base de datos'!B5</f>
        <v>Introducción a la Ingeniería de Procesos</v>
      </c>
      <c r="C9" s="14" t="str">
        <f>+'Base de datos'!F5</f>
        <v>(T)</v>
      </c>
      <c r="D9" s="14">
        <v>1</v>
      </c>
      <c r="E9" s="16"/>
      <c r="F9" s="14">
        <f>+'Base de datos'!J5</f>
        <v>2</v>
      </c>
      <c r="G9" s="69" t="s">
        <v>137</v>
      </c>
      <c r="H9" s="18">
        <v>48</v>
      </c>
      <c r="I9" s="18">
        <v>48</v>
      </c>
      <c r="J9" s="18">
        <f t="shared" si="0"/>
        <v>96</v>
      </c>
      <c r="K9" s="15"/>
      <c r="L9" s="15">
        <f>+F9</f>
        <v>2</v>
      </c>
      <c r="M9" s="16"/>
      <c r="N9" s="19"/>
      <c r="O9" s="124"/>
    </row>
    <row r="10" spans="1:15" thickBot="1" x14ac:dyDescent="0.35">
      <c r="A10" s="13">
        <v>5</v>
      </c>
      <c r="B10" s="14" t="str">
        <f>+'Base de datos'!B6</f>
        <v>Procesos Comunicativos</v>
      </c>
      <c r="C10" s="14" t="str">
        <f>+'Base de datos'!F6</f>
        <v>(T)</v>
      </c>
      <c r="D10" s="14">
        <v>1</v>
      </c>
      <c r="E10" s="16"/>
      <c r="F10" s="14">
        <f>+'Base de datos'!J6</f>
        <v>2</v>
      </c>
      <c r="G10" s="69" t="s">
        <v>137</v>
      </c>
      <c r="H10" s="18">
        <v>48</v>
      </c>
      <c r="I10" s="18">
        <v>48</v>
      </c>
      <c r="J10" s="18">
        <f t="shared" si="0"/>
        <v>96</v>
      </c>
      <c r="K10" s="15">
        <f>+F10</f>
        <v>2</v>
      </c>
      <c r="L10" s="15"/>
      <c r="M10" s="16"/>
      <c r="N10" s="19"/>
      <c r="O10" s="124"/>
    </row>
    <row r="11" spans="1:15" ht="40.200000000000003" thickBot="1" x14ac:dyDescent="0.35">
      <c r="A11" s="13">
        <v>6</v>
      </c>
      <c r="B11" s="14" t="str">
        <f>+'Base de datos'!B7</f>
        <v>Desarrollo del Pensamiento Lógico Matemático</v>
      </c>
      <c r="C11" s="14" t="str">
        <f>+'Base de datos'!F7</f>
        <v>(T)</v>
      </c>
      <c r="D11" s="14">
        <v>1</v>
      </c>
      <c r="E11" s="16"/>
      <c r="F11" s="14">
        <f>+'Base de datos'!J7</f>
        <v>2</v>
      </c>
      <c r="G11" s="69" t="s">
        <v>137</v>
      </c>
      <c r="H11" s="18">
        <v>48</v>
      </c>
      <c r="I11" s="18">
        <v>48</v>
      </c>
      <c r="J11" s="18">
        <f t="shared" si="0"/>
        <v>96</v>
      </c>
      <c r="K11" s="15">
        <f>+F11</f>
        <v>2</v>
      </c>
      <c r="L11" s="15"/>
      <c r="M11" s="19"/>
      <c r="N11" s="19"/>
      <c r="O11" s="124"/>
    </row>
    <row r="12" spans="1:15" thickBot="1" x14ac:dyDescent="0.35">
      <c r="A12" s="20"/>
      <c r="B12" s="21" t="s">
        <v>122</v>
      </c>
      <c r="C12" s="21"/>
      <c r="D12" s="21">
        <f t="shared" ref="D12:F12" si="1">+SUM(D6:D11)</f>
        <v>6</v>
      </c>
      <c r="E12" s="21">
        <f t="shared" si="1"/>
        <v>0</v>
      </c>
      <c r="F12" s="21">
        <f t="shared" si="1"/>
        <v>16</v>
      </c>
      <c r="G12" s="21"/>
      <c r="H12" s="21">
        <f t="shared" ref="H12:N12" si="2">+SUM(H6:H11)</f>
        <v>384</v>
      </c>
      <c r="I12" s="21">
        <f t="shared" si="2"/>
        <v>384</v>
      </c>
      <c r="J12" s="21">
        <f t="shared" si="2"/>
        <v>768</v>
      </c>
      <c r="K12" s="21">
        <f t="shared" si="2"/>
        <v>12</v>
      </c>
      <c r="L12" s="21">
        <f t="shared" si="2"/>
        <v>4</v>
      </c>
      <c r="M12" s="21">
        <f t="shared" si="2"/>
        <v>0</v>
      </c>
      <c r="N12" s="21">
        <f t="shared" si="2"/>
        <v>0</v>
      </c>
      <c r="O12" s="125"/>
    </row>
    <row r="13" spans="1:15" thickBot="1" x14ac:dyDescent="0.35">
      <c r="A13" s="132" t="s">
        <v>123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4"/>
    </row>
    <row r="14" spans="1:15" thickBot="1" x14ac:dyDescent="0.35">
      <c r="A14" s="13">
        <v>7</v>
      </c>
      <c r="B14" s="14" t="str">
        <f>+'Base de datos'!B8</f>
        <v>Cálculo Integral</v>
      </c>
      <c r="C14" s="14" t="str">
        <f>+'Base de datos'!F8</f>
        <v>(T)</v>
      </c>
      <c r="D14" s="14">
        <v>1</v>
      </c>
      <c r="E14" s="15"/>
      <c r="F14" s="14">
        <f>+'Base de datos'!J8</f>
        <v>4</v>
      </c>
      <c r="G14" s="69" t="s">
        <v>137</v>
      </c>
      <c r="H14" s="18">
        <v>96</v>
      </c>
      <c r="I14" s="18">
        <v>96</v>
      </c>
      <c r="J14" s="18">
        <f>+SUM(H14:I14)</f>
        <v>192</v>
      </c>
      <c r="K14" s="15">
        <f>+F14</f>
        <v>4</v>
      </c>
      <c r="L14" s="15"/>
      <c r="M14" s="15"/>
      <c r="N14" s="22"/>
      <c r="O14" s="130">
        <v>48</v>
      </c>
    </row>
    <row r="15" spans="1:15" thickBot="1" x14ac:dyDescent="0.35">
      <c r="A15" s="13">
        <v>8</v>
      </c>
      <c r="B15" s="14" t="str">
        <f>+'Base de datos'!B9</f>
        <v xml:space="preserve">Álgebra Lineal </v>
      </c>
      <c r="C15" s="14" t="str">
        <f>+'Base de datos'!F9</f>
        <v>(T)</v>
      </c>
      <c r="D15" s="14">
        <v>1</v>
      </c>
      <c r="E15" s="15"/>
      <c r="F15" s="14">
        <f>+'Base de datos'!J9</f>
        <v>3</v>
      </c>
      <c r="G15" s="69" t="s">
        <v>137</v>
      </c>
      <c r="H15" s="18">
        <v>72</v>
      </c>
      <c r="I15" s="18">
        <v>72</v>
      </c>
      <c r="J15" s="18">
        <f t="shared" ref="J15:J19" si="3">+SUM(H15:I15)</f>
        <v>144</v>
      </c>
      <c r="K15" s="15">
        <f>+F15</f>
        <v>3</v>
      </c>
      <c r="L15" s="15"/>
      <c r="M15" s="15"/>
      <c r="N15" s="22"/>
      <c r="O15" s="131"/>
    </row>
    <row r="16" spans="1:15" ht="27" thickBot="1" x14ac:dyDescent="0.35">
      <c r="A16" s="13">
        <v>9</v>
      </c>
      <c r="B16" s="14" t="str">
        <f>+'Base de datos'!B10</f>
        <v>Química Analítica e Instrumental</v>
      </c>
      <c r="C16" s="14" t="str">
        <f>+'Base de datos'!F10</f>
        <v>(TP)</v>
      </c>
      <c r="D16" s="14">
        <v>1</v>
      </c>
      <c r="E16" s="15"/>
      <c r="F16" s="14">
        <f>+'Base de datos'!J10</f>
        <v>3</v>
      </c>
      <c r="G16" s="69" t="s">
        <v>137</v>
      </c>
      <c r="H16" s="18">
        <v>72</v>
      </c>
      <c r="I16" s="18">
        <v>72</v>
      </c>
      <c r="J16" s="18">
        <f t="shared" si="3"/>
        <v>144</v>
      </c>
      <c r="K16" s="15">
        <f>+F16</f>
        <v>3</v>
      </c>
      <c r="L16" s="15"/>
      <c r="M16" s="15"/>
      <c r="N16" s="22"/>
      <c r="O16" s="131"/>
    </row>
    <row r="17" spans="1:15" thickBot="1" x14ac:dyDescent="0.35">
      <c r="A17" s="13">
        <v>10</v>
      </c>
      <c r="B17" s="14" t="str">
        <f>+'Base de datos'!B11</f>
        <v>Física Mecánica</v>
      </c>
      <c r="C17" s="14" t="str">
        <f>+'Base de datos'!F11</f>
        <v>(TP)</v>
      </c>
      <c r="D17" s="14">
        <v>1</v>
      </c>
      <c r="E17" s="15"/>
      <c r="F17" s="14">
        <f>+'Base de datos'!J11</f>
        <v>4</v>
      </c>
      <c r="G17" s="69" t="s">
        <v>137</v>
      </c>
      <c r="H17" s="18">
        <v>96</v>
      </c>
      <c r="I17" s="18">
        <v>96</v>
      </c>
      <c r="J17" s="18">
        <f t="shared" si="3"/>
        <v>192</v>
      </c>
      <c r="K17" s="15">
        <f>+F17</f>
        <v>4</v>
      </c>
      <c r="L17" s="15"/>
      <c r="M17" s="15"/>
      <c r="N17" s="22"/>
      <c r="O17" s="131"/>
    </row>
    <row r="18" spans="1:15" ht="27" thickBot="1" x14ac:dyDescent="0.35">
      <c r="A18" s="13">
        <v>11</v>
      </c>
      <c r="B18" s="14" t="str">
        <f>+'Base de datos'!B12</f>
        <v>Cátedra Democracia y Paz</v>
      </c>
      <c r="C18" s="14" t="str">
        <f>+'Base de datos'!F12</f>
        <v>(T)</v>
      </c>
      <c r="D18" s="14">
        <v>1</v>
      </c>
      <c r="E18" s="15"/>
      <c r="F18" s="14">
        <f>+'Base de datos'!J12</f>
        <v>2</v>
      </c>
      <c r="G18" s="69" t="s">
        <v>138</v>
      </c>
      <c r="H18" s="18">
        <v>32</v>
      </c>
      <c r="I18" s="18">
        <v>64</v>
      </c>
      <c r="J18" s="18">
        <f t="shared" si="3"/>
        <v>96</v>
      </c>
      <c r="K18" s="15"/>
      <c r="L18" s="15"/>
      <c r="M18" s="15"/>
      <c r="N18" s="22">
        <f>+F18</f>
        <v>2</v>
      </c>
      <c r="O18" s="131"/>
    </row>
    <row r="19" spans="1:15" thickBot="1" x14ac:dyDescent="0.35">
      <c r="A19" s="13">
        <v>12</v>
      </c>
      <c r="B19" s="14" t="str">
        <f>+'Base de datos'!B13</f>
        <v>Cátedra Orinoquía</v>
      </c>
      <c r="C19" s="14" t="str">
        <f>+'Base de datos'!F13</f>
        <v>(T)</v>
      </c>
      <c r="D19" s="14">
        <v>1</v>
      </c>
      <c r="E19" s="15"/>
      <c r="F19" s="14">
        <f>+'Base de datos'!J13</f>
        <v>2</v>
      </c>
      <c r="G19" s="69" t="s">
        <v>138</v>
      </c>
      <c r="H19" s="18">
        <v>32</v>
      </c>
      <c r="I19" s="18">
        <v>64</v>
      </c>
      <c r="J19" s="18">
        <f t="shared" si="3"/>
        <v>96</v>
      </c>
      <c r="K19" s="15"/>
      <c r="L19" s="15"/>
      <c r="M19" s="15"/>
      <c r="N19" s="22">
        <f>+F19</f>
        <v>2</v>
      </c>
      <c r="O19" s="131"/>
    </row>
    <row r="20" spans="1:15" thickBot="1" x14ac:dyDescent="0.35">
      <c r="A20" s="23"/>
      <c r="B20" s="21" t="s">
        <v>122</v>
      </c>
      <c r="C20" s="21"/>
      <c r="D20" s="21">
        <f t="shared" ref="D20:F20" si="4">+SUM(D14:D19)</f>
        <v>6</v>
      </c>
      <c r="E20" s="21">
        <f t="shared" si="4"/>
        <v>0</v>
      </c>
      <c r="F20" s="21">
        <f t="shared" si="4"/>
        <v>18</v>
      </c>
      <c r="G20" s="21"/>
      <c r="H20" s="21">
        <f t="shared" ref="H20:N20" si="5">+SUM(H14:H19)</f>
        <v>400</v>
      </c>
      <c r="I20" s="21">
        <f t="shared" si="5"/>
        <v>464</v>
      </c>
      <c r="J20" s="21">
        <f t="shared" si="5"/>
        <v>864</v>
      </c>
      <c r="K20" s="21">
        <f t="shared" si="5"/>
        <v>14</v>
      </c>
      <c r="L20" s="21">
        <f t="shared" si="5"/>
        <v>0</v>
      </c>
      <c r="M20" s="21">
        <f t="shared" si="5"/>
        <v>0</v>
      </c>
      <c r="N20" s="21">
        <f t="shared" si="5"/>
        <v>4</v>
      </c>
      <c r="O20" s="142"/>
    </row>
    <row r="21" spans="1:15" thickBot="1" x14ac:dyDescent="0.35">
      <c r="A21" s="23"/>
      <c r="B21" s="126" t="s">
        <v>124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2"/>
    </row>
    <row r="22" spans="1:15" ht="25.5" customHeight="1" thickBot="1" x14ac:dyDescent="0.35">
      <c r="A22" s="13">
        <v>13</v>
      </c>
      <c r="B22" s="14" t="str">
        <f>+'Base de datos'!B14</f>
        <v xml:space="preserve">Cálculo Multivariado </v>
      </c>
      <c r="C22" s="14" t="str">
        <f>+'Base de datos'!F14</f>
        <v>(T)</v>
      </c>
      <c r="D22" s="14">
        <v>1</v>
      </c>
      <c r="E22" s="15"/>
      <c r="F22" s="14">
        <f>+'Base de datos'!J14</f>
        <v>4</v>
      </c>
      <c r="G22" s="69" t="s">
        <v>137</v>
      </c>
      <c r="H22" s="18">
        <v>96</v>
      </c>
      <c r="I22" s="18">
        <v>96</v>
      </c>
      <c r="J22" s="18">
        <f>+SUM(H22:I22)</f>
        <v>192</v>
      </c>
      <c r="K22" s="15">
        <f>+F22</f>
        <v>4</v>
      </c>
      <c r="L22" s="15"/>
      <c r="M22" s="15"/>
      <c r="N22" s="22"/>
      <c r="O22" s="130">
        <v>48</v>
      </c>
    </row>
    <row r="23" spans="1:15" ht="24.75" customHeight="1" thickBot="1" x14ac:dyDescent="0.35">
      <c r="A23" s="13">
        <v>14</v>
      </c>
      <c r="B23" s="14" t="str">
        <f>+'Base de datos'!B15</f>
        <v xml:space="preserve">Termodinámica </v>
      </c>
      <c r="C23" s="14" t="str">
        <f>+'Base de datos'!F15</f>
        <v>(TP)</v>
      </c>
      <c r="D23" s="14">
        <v>1</v>
      </c>
      <c r="E23" s="15"/>
      <c r="F23" s="14">
        <f>+'Base de datos'!J15</f>
        <v>3</v>
      </c>
      <c r="G23" s="69" t="s">
        <v>137</v>
      </c>
      <c r="H23" s="18">
        <v>72</v>
      </c>
      <c r="I23" s="18">
        <v>72</v>
      </c>
      <c r="J23" s="18">
        <f t="shared" ref="J23:J27" si="6">+SUM(H23:I23)</f>
        <v>144</v>
      </c>
      <c r="K23" s="15">
        <f>+F23</f>
        <v>3</v>
      </c>
      <c r="L23" s="15"/>
      <c r="M23" s="15"/>
      <c r="N23" s="22"/>
      <c r="O23" s="124"/>
    </row>
    <row r="24" spans="1:15" ht="15.75" customHeight="1" thickBot="1" x14ac:dyDescent="0.35">
      <c r="A24" s="13">
        <v>15</v>
      </c>
      <c r="B24" s="14" t="str">
        <f>+'Base de datos'!B16</f>
        <v>Química Orgánica</v>
      </c>
      <c r="C24" s="14" t="str">
        <f>+'Base de datos'!F16</f>
        <v>(TP)</v>
      </c>
      <c r="D24" s="14">
        <v>1</v>
      </c>
      <c r="E24" s="15"/>
      <c r="F24" s="14">
        <f>+'Base de datos'!J16</f>
        <v>3</v>
      </c>
      <c r="G24" s="69" t="s">
        <v>137</v>
      </c>
      <c r="H24" s="18">
        <v>72</v>
      </c>
      <c r="I24" s="18">
        <v>72</v>
      </c>
      <c r="J24" s="18">
        <f t="shared" si="6"/>
        <v>144</v>
      </c>
      <c r="K24" s="15">
        <f>+F24</f>
        <v>3</v>
      </c>
      <c r="L24" s="15"/>
      <c r="M24" s="15"/>
      <c r="N24" s="22"/>
      <c r="O24" s="124"/>
    </row>
    <row r="25" spans="1:15" ht="24.75" customHeight="1" thickBot="1" x14ac:dyDescent="0.35">
      <c r="A25" s="13">
        <v>16</v>
      </c>
      <c r="B25" s="14" t="str">
        <f>+'Base de datos'!B17</f>
        <v xml:space="preserve">Electricidad y 
Magnetismo </v>
      </c>
      <c r="C25" s="14" t="str">
        <f>+'Base de datos'!F17</f>
        <v>(TP)</v>
      </c>
      <c r="D25" s="14">
        <v>1</v>
      </c>
      <c r="E25" s="15"/>
      <c r="F25" s="14">
        <f>+'Base de datos'!J17</f>
        <v>3</v>
      </c>
      <c r="G25" s="69" t="s">
        <v>137</v>
      </c>
      <c r="H25" s="18">
        <v>72</v>
      </c>
      <c r="I25" s="18">
        <v>72</v>
      </c>
      <c r="J25" s="18">
        <f t="shared" si="6"/>
        <v>144</v>
      </c>
      <c r="K25" s="15">
        <f>+F25</f>
        <v>3</v>
      </c>
      <c r="L25" s="15"/>
      <c r="M25" s="15"/>
      <c r="N25" s="22"/>
      <c r="O25" s="124"/>
    </row>
    <row r="26" spans="1:15" ht="24.75" customHeight="1" thickBot="1" x14ac:dyDescent="0.35">
      <c r="A26" s="13">
        <v>17</v>
      </c>
      <c r="B26" s="14" t="str">
        <f>+'Base de datos'!B18</f>
        <v>Probabilidad y Estadística</v>
      </c>
      <c r="C26" s="14" t="str">
        <f>+'Base de datos'!F18</f>
        <v>(T)</v>
      </c>
      <c r="D26" s="14">
        <v>1</v>
      </c>
      <c r="E26" s="15"/>
      <c r="F26" s="14">
        <f>+'Base de datos'!J18</f>
        <v>3</v>
      </c>
      <c r="G26" s="69" t="s">
        <v>137</v>
      </c>
      <c r="H26" s="18">
        <v>72</v>
      </c>
      <c r="I26" s="18">
        <v>72</v>
      </c>
      <c r="J26" s="18">
        <f t="shared" si="6"/>
        <v>144</v>
      </c>
      <c r="K26" s="15">
        <f>+F26</f>
        <v>3</v>
      </c>
      <c r="L26" s="15"/>
      <c r="M26" s="15"/>
      <c r="N26" s="22"/>
      <c r="O26" s="124"/>
    </row>
    <row r="27" spans="1:15" ht="24.75" customHeight="1" thickBot="1" x14ac:dyDescent="0.35">
      <c r="A27" s="13">
        <v>18</v>
      </c>
      <c r="B27" s="14" t="str">
        <f>+'Base de datos'!B19</f>
        <v xml:space="preserve">Ciencia, Tecnología y 
Desarrollo </v>
      </c>
      <c r="C27" s="14" t="str">
        <f>+'Base de datos'!F19</f>
        <v>(T)</v>
      </c>
      <c r="D27" s="14">
        <v>1</v>
      </c>
      <c r="E27" s="15"/>
      <c r="F27" s="14">
        <f>+'Base de datos'!J19</f>
        <v>2</v>
      </c>
      <c r="G27" s="69" t="s">
        <v>138</v>
      </c>
      <c r="H27" s="18">
        <v>32</v>
      </c>
      <c r="I27" s="18">
        <v>64</v>
      </c>
      <c r="J27" s="18">
        <f t="shared" si="6"/>
        <v>96</v>
      </c>
      <c r="K27" s="15"/>
      <c r="L27" s="15"/>
      <c r="M27" s="15"/>
      <c r="N27" s="22">
        <f>+F27</f>
        <v>2</v>
      </c>
      <c r="O27" s="124"/>
    </row>
    <row r="28" spans="1:15" ht="15.75" customHeight="1" thickBot="1" x14ac:dyDescent="0.35">
      <c r="A28" s="23"/>
      <c r="B28" s="24" t="s">
        <v>122</v>
      </c>
      <c r="C28" s="24"/>
      <c r="D28" s="21">
        <f t="shared" ref="D28:E28" si="7">+SUM(D22:D27)</f>
        <v>6</v>
      </c>
      <c r="E28" s="21">
        <f t="shared" si="7"/>
        <v>0</v>
      </c>
      <c r="F28" s="21">
        <f>+SUM(F22:F27)</f>
        <v>18</v>
      </c>
      <c r="G28" s="21"/>
      <c r="H28" s="21">
        <f t="shared" ref="H28:N28" si="8">+SUM(H22:H27)</f>
        <v>416</v>
      </c>
      <c r="I28" s="21">
        <f t="shared" si="8"/>
        <v>448</v>
      </c>
      <c r="J28" s="21">
        <f t="shared" si="8"/>
        <v>864</v>
      </c>
      <c r="K28" s="21">
        <f t="shared" si="8"/>
        <v>16</v>
      </c>
      <c r="L28" s="21">
        <f t="shared" si="8"/>
        <v>0</v>
      </c>
      <c r="M28" s="21">
        <f t="shared" si="8"/>
        <v>0</v>
      </c>
      <c r="N28" s="21">
        <f t="shared" si="8"/>
        <v>2</v>
      </c>
      <c r="O28" s="125"/>
    </row>
    <row r="29" spans="1:15" ht="15.75" customHeight="1" thickBot="1" x14ac:dyDescent="0.35">
      <c r="A29" s="25"/>
      <c r="B29" s="126" t="s">
        <v>125</v>
      </c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2"/>
    </row>
    <row r="30" spans="1:15" ht="21" customHeight="1" thickBot="1" x14ac:dyDescent="0.35">
      <c r="A30" s="26">
        <v>19</v>
      </c>
      <c r="B30" s="14" t="str">
        <f>+'Base de datos'!B20</f>
        <v>Ecuaciones Diferenciales</v>
      </c>
      <c r="C30" s="14" t="str">
        <f>+'Base de datos'!F20</f>
        <v>(T)</v>
      </c>
      <c r="D30" s="14">
        <v>1</v>
      </c>
      <c r="E30" s="15"/>
      <c r="F30" s="14">
        <f>+'Base de datos'!J20</f>
        <v>3</v>
      </c>
      <c r="G30" s="69" t="s">
        <v>137</v>
      </c>
      <c r="H30" s="18">
        <v>72</v>
      </c>
      <c r="I30" s="18">
        <v>72</v>
      </c>
      <c r="J30" s="18">
        <f>+SUM(H30:I30)</f>
        <v>144</v>
      </c>
      <c r="K30" s="15">
        <f>+F30</f>
        <v>3</v>
      </c>
      <c r="L30" s="15"/>
      <c r="M30" s="15"/>
      <c r="N30" s="22"/>
      <c r="O30" s="130">
        <v>48</v>
      </c>
    </row>
    <row r="31" spans="1:15" ht="25.5" customHeight="1" thickBot="1" x14ac:dyDescent="0.35">
      <c r="A31" s="13">
        <v>20</v>
      </c>
      <c r="B31" s="14" t="str">
        <f>+'Base de datos'!B21</f>
        <v xml:space="preserve">Balance de Materia y 
Energía </v>
      </c>
      <c r="C31" s="14" t="str">
        <f>+'Base de datos'!F21</f>
        <v>(TP)</v>
      </c>
      <c r="D31" s="14">
        <v>1</v>
      </c>
      <c r="E31" s="15"/>
      <c r="F31" s="14">
        <f>+'Base de datos'!J21</f>
        <v>3</v>
      </c>
      <c r="G31" s="69" t="s">
        <v>137</v>
      </c>
      <c r="H31" s="18">
        <v>72</v>
      </c>
      <c r="I31" s="18">
        <v>72</v>
      </c>
      <c r="J31" s="18">
        <f t="shared" ref="J31:J35" si="9">+SUM(H31:I31)</f>
        <v>144</v>
      </c>
      <c r="K31" s="15"/>
      <c r="L31" s="15">
        <f>+F31</f>
        <v>3</v>
      </c>
      <c r="M31" s="15"/>
      <c r="N31" s="22"/>
      <c r="O31" s="124"/>
    </row>
    <row r="32" spans="1:15" ht="24.75" customHeight="1" thickBot="1" x14ac:dyDescent="0.35">
      <c r="A32" s="26">
        <v>21</v>
      </c>
      <c r="B32" s="14" t="str">
        <f>+'Base de datos'!B22</f>
        <v xml:space="preserve">Mecánica de Fluidos </v>
      </c>
      <c r="C32" s="14" t="str">
        <f>+'Base de datos'!F22</f>
        <v>(TP)</v>
      </c>
      <c r="D32" s="14">
        <v>1</v>
      </c>
      <c r="E32" s="15"/>
      <c r="F32" s="14">
        <f>+'Base de datos'!J22</f>
        <v>3</v>
      </c>
      <c r="G32" s="69" t="s">
        <v>137</v>
      </c>
      <c r="H32" s="18">
        <v>72</v>
      </c>
      <c r="I32" s="18">
        <v>72</v>
      </c>
      <c r="J32" s="18">
        <f t="shared" si="9"/>
        <v>144</v>
      </c>
      <c r="K32" s="15"/>
      <c r="L32" s="15">
        <f>+F32</f>
        <v>3</v>
      </c>
      <c r="M32" s="15"/>
      <c r="N32" s="22"/>
      <c r="O32" s="124"/>
    </row>
    <row r="33" spans="1:15" ht="15.75" customHeight="1" thickBot="1" x14ac:dyDescent="0.35">
      <c r="A33" s="13">
        <v>22</v>
      </c>
      <c r="B33" s="14" t="str">
        <f>+'Base de datos'!B23</f>
        <v xml:space="preserve">Diseño de Experimentos </v>
      </c>
      <c r="C33" s="14" t="str">
        <f>+'Base de datos'!F23</f>
        <v>(TP)</v>
      </c>
      <c r="D33" s="14">
        <v>1</v>
      </c>
      <c r="E33" s="15"/>
      <c r="F33" s="14">
        <f>+'Base de datos'!J23</f>
        <v>2</v>
      </c>
      <c r="G33" s="69" t="s">
        <v>137</v>
      </c>
      <c r="H33" s="18">
        <v>48</v>
      </c>
      <c r="I33" s="18">
        <v>48</v>
      </c>
      <c r="J33" s="18">
        <f t="shared" si="9"/>
        <v>96</v>
      </c>
      <c r="K33" s="15">
        <f>+F33</f>
        <v>2</v>
      </c>
      <c r="L33" s="15"/>
      <c r="M33" s="15"/>
      <c r="N33" s="22"/>
      <c r="O33" s="124"/>
    </row>
    <row r="34" spans="1:15" ht="27" thickBot="1" x14ac:dyDescent="0.35">
      <c r="A34" s="26">
        <v>23</v>
      </c>
      <c r="B34" s="14" t="str">
        <f>+'Base de datos'!B24</f>
        <v xml:space="preserve">Fundamentos de 
Programación </v>
      </c>
      <c r="C34" s="14" t="str">
        <f>+'Base de datos'!F24</f>
        <v>(TP)</v>
      </c>
      <c r="D34" s="14">
        <v>1</v>
      </c>
      <c r="E34" s="15"/>
      <c r="F34" s="14">
        <f>+'Base de datos'!J24</f>
        <v>3</v>
      </c>
      <c r="G34" s="69" t="s">
        <v>137</v>
      </c>
      <c r="H34" s="18">
        <v>72</v>
      </c>
      <c r="I34" s="18">
        <v>72</v>
      </c>
      <c r="J34" s="18">
        <f t="shared" si="9"/>
        <v>144</v>
      </c>
      <c r="K34" s="15"/>
      <c r="L34" s="18">
        <f>+F34</f>
        <v>3</v>
      </c>
      <c r="M34" s="15"/>
      <c r="N34" s="22"/>
      <c r="O34" s="124"/>
    </row>
    <row r="35" spans="1:15" ht="15.75" customHeight="1" thickBot="1" x14ac:dyDescent="0.35">
      <c r="A35" s="13">
        <v>24</v>
      </c>
      <c r="B35" s="14" t="str">
        <f>+'Base de datos'!B25</f>
        <v>Fisicoquímica</v>
      </c>
      <c r="C35" s="14" t="str">
        <f>+'Base de datos'!F25</f>
        <v>(TP)</v>
      </c>
      <c r="D35" s="14">
        <v>1</v>
      </c>
      <c r="E35" s="27"/>
      <c r="F35" s="14">
        <f>+'Base de datos'!J25</f>
        <v>3</v>
      </c>
      <c r="G35" s="69" t="s">
        <v>137</v>
      </c>
      <c r="H35" s="18">
        <v>72</v>
      </c>
      <c r="I35" s="18">
        <v>72</v>
      </c>
      <c r="J35" s="18">
        <f t="shared" si="9"/>
        <v>144</v>
      </c>
      <c r="K35" s="15">
        <f>+F35</f>
        <v>3</v>
      </c>
      <c r="L35" s="18"/>
      <c r="M35" s="15"/>
      <c r="N35" s="22"/>
      <c r="O35" s="124"/>
    </row>
    <row r="36" spans="1:15" ht="15.75" customHeight="1" thickBot="1" x14ac:dyDescent="0.35">
      <c r="A36" s="23"/>
      <c r="B36" s="24" t="s">
        <v>122</v>
      </c>
      <c r="C36" s="28"/>
      <c r="D36" s="21">
        <f t="shared" ref="D36:E36" si="10">+SUM(D30:D35)</f>
        <v>6</v>
      </c>
      <c r="E36" s="21">
        <f t="shared" si="10"/>
        <v>0</v>
      </c>
      <c r="F36" s="21">
        <f>+SUM(F30:F35)</f>
        <v>17</v>
      </c>
      <c r="G36" s="21"/>
      <c r="H36" s="21">
        <f t="shared" ref="H36:N36" si="11">+SUM(H30:H35)</f>
        <v>408</v>
      </c>
      <c r="I36" s="21">
        <f t="shared" si="11"/>
        <v>408</v>
      </c>
      <c r="J36" s="21">
        <f t="shared" si="11"/>
        <v>816</v>
      </c>
      <c r="K36" s="21">
        <f t="shared" si="11"/>
        <v>8</v>
      </c>
      <c r="L36" s="21">
        <f t="shared" si="11"/>
        <v>9</v>
      </c>
      <c r="M36" s="21">
        <f t="shared" si="11"/>
        <v>0</v>
      </c>
      <c r="N36" s="21">
        <f t="shared" si="11"/>
        <v>0</v>
      </c>
      <c r="O36" s="125"/>
    </row>
    <row r="37" spans="1:15" ht="15.75" customHeight="1" thickBot="1" x14ac:dyDescent="0.35">
      <c r="A37" s="25"/>
      <c r="B37" s="126" t="s">
        <v>126</v>
      </c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2"/>
    </row>
    <row r="38" spans="1:15" ht="18.75" customHeight="1" thickBot="1" x14ac:dyDescent="0.35">
      <c r="A38" s="26">
        <v>25</v>
      </c>
      <c r="B38" s="14" t="str">
        <f>+'Base de datos'!B26</f>
        <v xml:space="preserve">Métodos Numéricos </v>
      </c>
      <c r="C38" s="14" t="str">
        <f>+'Base de datos'!F26</f>
        <v>(TP)</v>
      </c>
      <c r="D38" s="14">
        <v>1</v>
      </c>
      <c r="E38" s="15"/>
      <c r="F38" s="14">
        <f>+'Base de datos'!J26</f>
        <v>3</v>
      </c>
      <c r="G38" s="69" t="s">
        <v>137</v>
      </c>
      <c r="H38" s="18">
        <v>72</v>
      </c>
      <c r="I38" s="18">
        <v>72</v>
      </c>
      <c r="J38" s="18">
        <f>+SUM(H38:I38)</f>
        <v>144</v>
      </c>
      <c r="K38" s="15"/>
      <c r="L38" s="18">
        <f>+F38</f>
        <v>3</v>
      </c>
      <c r="M38" s="15"/>
      <c r="N38" s="22"/>
      <c r="O38" s="130">
        <v>48</v>
      </c>
    </row>
    <row r="39" spans="1:15" ht="15.75" customHeight="1" thickBot="1" x14ac:dyDescent="0.35">
      <c r="A39" s="13">
        <v>26</v>
      </c>
      <c r="B39" s="14" t="str">
        <f>+'Base de datos'!B27</f>
        <v>Transferencia de Calor</v>
      </c>
      <c r="C39" s="14" t="str">
        <f>+'Base de datos'!F27</f>
        <v>(TP)</v>
      </c>
      <c r="D39" s="14">
        <v>1</v>
      </c>
      <c r="E39" s="15"/>
      <c r="F39" s="14">
        <f>+'Base de datos'!J27</f>
        <v>3</v>
      </c>
      <c r="G39" s="69" t="s">
        <v>137</v>
      </c>
      <c r="H39" s="18">
        <v>72</v>
      </c>
      <c r="I39" s="18">
        <v>72</v>
      </c>
      <c r="J39" s="18">
        <f t="shared" ref="J39:J43" si="12">+SUM(H39:I39)</f>
        <v>144</v>
      </c>
      <c r="K39" s="15"/>
      <c r="L39" s="18">
        <f>+F39</f>
        <v>3</v>
      </c>
      <c r="M39" s="15"/>
      <c r="N39" s="22"/>
      <c r="O39" s="124"/>
    </row>
    <row r="40" spans="1:15" ht="24.75" customHeight="1" thickBot="1" x14ac:dyDescent="0.35">
      <c r="A40" s="26">
        <v>27</v>
      </c>
      <c r="B40" s="14" t="str">
        <f>+'Base de datos'!B28</f>
        <v>Gestión Integrada</v>
      </c>
      <c r="C40" s="14" t="str">
        <f>+'Base de datos'!F28</f>
        <v>(T)</v>
      </c>
      <c r="D40" s="14">
        <v>1</v>
      </c>
      <c r="E40" s="15"/>
      <c r="F40" s="14">
        <f>+'Base de datos'!J28</f>
        <v>3</v>
      </c>
      <c r="G40" s="69" t="s">
        <v>137</v>
      </c>
      <c r="H40" s="18">
        <v>72</v>
      </c>
      <c r="I40" s="18">
        <v>72</v>
      </c>
      <c r="J40" s="18">
        <f t="shared" si="12"/>
        <v>144</v>
      </c>
      <c r="K40" s="15"/>
      <c r="L40" s="15">
        <f>+F40</f>
        <v>3</v>
      </c>
      <c r="M40" s="15"/>
      <c r="N40" s="22"/>
      <c r="O40" s="124"/>
    </row>
    <row r="41" spans="1:15" ht="20.25" customHeight="1" thickBot="1" x14ac:dyDescent="0.35">
      <c r="A41" s="13">
        <v>28</v>
      </c>
      <c r="B41" s="14" t="str">
        <f>+'Base de datos'!B29</f>
        <v>Manejo de Sólidos</v>
      </c>
      <c r="C41" s="14" t="str">
        <f>+'Base de datos'!F29</f>
        <v>(TP)</v>
      </c>
      <c r="D41" s="14">
        <v>1</v>
      </c>
      <c r="E41" s="15"/>
      <c r="F41" s="14">
        <f>+'Base de datos'!J29</f>
        <v>3</v>
      </c>
      <c r="G41" s="69" t="s">
        <v>137</v>
      </c>
      <c r="H41" s="18">
        <v>72</v>
      </c>
      <c r="I41" s="18">
        <v>72</v>
      </c>
      <c r="J41" s="18">
        <f t="shared" si="12"/>
        <v>144</v>
      </c>
      <c r="K41" s="15"/>
      <c r="L41" s="15">
        <f t="shared" ref="L41:L43" si="13">+F41</f>
        <v>3</v>
      </c>
      <c r="M41" s="15"/>
      <c r="N41" s="22"/>
      <c r="O41" s="124"/>
    </row>
    <row r="42" spans="1:15" ht="20.25" customHeight="1" thickBot="1" x14ac:dyDescent="0.35">
      <c r="A42" s="26">
        <v>29</v>
      </c>
      <c r="B42" s="14" t="str">
        <f>+'Base de datos'!B30</f>
        <v xml:space="preserve">Gestión de Producción </v>
      </c>
      <c r="C42" s="14" t="str">
        <f>+'Base de datos'!F30</f>
        <v>(TP)</v>
      </c>
      <c r="D42" s="14">
        <v>1</v>
      </c>
      <c r="E42" s="15"/>
      <c r="F42" s="14">
        <f>+'Base de datos'!J30</f>
        <v>3</v>
      </c>
      <c r="G42" s="69" t="s">
        <v>137</v>
      </c>
      <c r="H42" s="18">
        <v>72</v>
      </c>
      <c r="I42" s="18">
        <v>72</v>
      </c>
      <c r="J42" s="18">
        <f t="shared" si="12"/>
        <v>144</v>
      </c>
      <c r="K42" s="15"/>
      <c r="L42" s="15">
        <f t="shared" si="13"/>
        <v>3</v>
      </c>
      <c r="M42" s="15"/>
      <c r="N42" s="22"/>
      <c r="O42" s="124"/>
    </row>
    <row r="43" spans="1:15" ht="23.25" customHeight="1" thickBot="1" x14ac:dyDescent="0.35">
      <c r="A43" s="13">
        <v>30</v>
      </c>
      <c r="B43" s="14" t="str">
        <f>+'Base de datos'!B31</f>
        <v>Ingeniería Económica</v>
      </c>
      <c r="C43" s="14" t="str">
        <f>+'Base de datos'!F31</f>
        <v>(T)</v>
      </c>
      <c r="D43" s="14">
        <v>1</v>
      </c>
      <c r="E43" s="15"/>
      <c r="F43" s="14">
        <f>+'Base de datos'!J31</f>
        <v>3</v>
      </c>
      <c r="G43" s="69" t="s">
        <v>137</v>
      </c>
      <c r="H43" s="18">
        <v>72</v>
      </c>
      <c r="I43" s="18">
        <v>72</v>
      </c>
      <c r="J43" s="18">
        <f t="shared" si="12"/>
        <v>144</v>
      </c>
      <c r="K43" s="15"/>
      <c r="L43" s="15">
        <f t="shared" si="13"/>
        <v>3</v>
      </c>
      <c r="M43" s="15"/>
      <c r="N43" s="15"/>
      <c r="O43" s="124"/>
    </row>
    <row r="44" spans="1:15" ht="15.75" customHeight="1" thickBot="1" x14ac:dyDescent="0.35">
      <c r="A44" s="20"/>
      <c r="B44" s="21" t="s">
        <v>122</v>
      </c>
      <c r="C44" s="29"/>
      <c r="D44" s="21">
        <f t="shared" ref="D44:E44" si="14">+SUM(D38:D43)</f>
        <v>6</v>
      </c>
      <c r="E44" s="21">
        <f t="shared" si="14"/>
        <v>0</v>
      </c>
      <c r="F44" s="21">
        <f>+SUM(F38:F43)</f>
        <v>18</v>
      </c>
      <c r="G44" s="21"/>
      <c r="H44" s="21">
        <f t="shared" ref="H44:N44" si="15">+SUM(H38:H43)</f>
        <v>432</v>
      </c>
      <c r="I44" s="21">
        <f t="shared" si="15"/>
        <v>432</v>
      </c>
      <c r="J44" s="21">
        <f t="shared" si="15"/>
        <v>864</v>
      </c>
      <c r="K44" s="21">
        <f t="shared" si="15"/>
        <v>0</v>
      </c>
      <c r="L44" s="21">
        <f t="shared" si="15"/>
        <v>18</v>
      </c>
      <c r="M44" s="21">
        <f t="shared" si="15"/>
        <v>0</v>
      </c>
      <c r="N44" s="21">
        <f t="shared" si="15"/>
        <v>0</v>
      </c>
      <c r="O44" s="125"/>
    </row>
    <row r="45" spans="1:15" ht="15.75" customHeight="1" thickBot="1" x14ac:dyDescent="0.35">
      <c r="A45" s="30"/>
      <c r="B45" s="126" t="s">
        <v>127</v>
      </c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2"/>
    </row>
    <row r="46" spans="1:15" ht="27" thickBot="1" x14ac:dyDescent="0.35">
      <c r="A46" s="13">
        <v>31</v>
      </c>
      <c r="B46" s="14" t="str">
        <f>+'Base de datos'!B32</f>
        <v xml:space="preserve">Ingeniería de las 
Reacciones </v>
      </c>
      <c r="C46" s="14" t="str">
        <f>+'Base de datos'!F32</f>
        <v>(TP)</v>
      </c>
      <c r="D46" s="14">
        <v>1</v>
      </c>
      <c r="E46" s="15"/>
      <c r="F46" s="14">
        <f>+'Base de datos'!J32</f>
        <v>3</v>
      </c>
      <c r="G46" s="69" t="s">
        <v>137</v>
      </c>
      <c r="H46" s="18">
        <v>72</v>
      </c>
      <c r="I46" s="18">
        <v>72</v>
      </c>
      <c r="J46" s="18">
        <f>+SUM(H46:I46)</f>
        <v>144</v>
      </c>
      <c r="K46" s="15"/>
      <c r="L46" s="18">
        <f>+F46</f>
        <v>3</v>
      </c>
      <c r="M46" s="15"/>
      <c r="N46" s="22"/>
      <c r="O46" s="130">
        <v>48</v>
      </c>
    </row>
    <row r="47" spans="1:15" ht="35.25" customHeight="1" thickBot="1" x14ac:dyDescent="0.35">
      <c r="A47" s="13">
        <v>32</v>
      </c>
      <c r="B47" s="14" t="str">
        <f>+'Base de datos'!B33</f>
        <v>Química Inorgánica</v>
      </c>
      <c r="C47" s="14" t="str">
        <f>+'Base de datos'!F33</f>
        <v>(TP)</v>
      </c>
      <c r="D47" s="14">
        <v>1</v>
      </c>
      <c r="E47" s="15"/>
      <c r="F47" s="14">
        <f>+'Base de datos'!J33</f>
        <v>3</v>
      </c>
      <c r="G47" s="69" t="s">
        <v>137</v>
      </c>
      <c r="H47" s="18">
        <v>72</v>
      </c>
      <c r="I47" s="18">
        <v>72</v>
      </c>
      <c r="J47" s="18">
        <f>+SUM(H47:I47)</f>
        <v>144</v>
      </c>
      <c r="K47" s="15">
        <v>3</v>
      </c>
      <c r="L47" s="18"/>
      <c r="M47" s="15"/>
      <c r="N47" s="22"/>
      <c r="O47" s="124"/>
    </row>
    <row r="48" spans="1:15" ht="24.75" customHeight="1" thickBot="1" x14ac:dyDescent="0.35">
      <c r="A48" s="13">
        <v>33</v>
      </c>
      <c r="B48" s="14" t="str">
        <f>+'Base de datos'!B34</f>
        <v>Transferencia de Masa</v>
      </c>
      <c r="C48" s="14" t="str">
        <f>+'Base de datos'!F34</f>
        <v>(TP)</v>
      </c>
      <c r="D48" s="14">
        <v>1</v>
      </c>
      <c r="E48" s="15"/>
      <c r="F48" s="14">
        <f>+'Base de datos'!J34</f>
        <v>3</v>
      </c>
      <c r="G48" s="69" t="s">
        <v>137</v>
      </c>
      <c r="H48" s="18">
        <v>72</v>
      </c>
      <c r="I48" s="18">
        <v>72</v>
      </c>
      <c r="J48" s="18">
        <f t="shared" ref="J48:J51" si="16">+SUM(H48:I48)</f>
        <v>144</v>
      </c>
      <c r="K48" s="15"/>
      <c r="L48" s="18">
        <f t="shared" ref="L48:L51" si="17">+F48</f>
        <v>3</v>
      </c>
      <c r="M48" s="15"/>
      <c r="N48" s="22"/>
      <c r="O48" s="124"/>
    </row>
    <row r="49" spans="1:15" ht="25.5" customHeight="1" thickBot="1" x14ac:dyDescent="0.35">
      <c r="A49" s="13">
        <v>34</v>
      </c>
      <c r="B49" s="14" t="str">
        <f>+'Base de datos'!B35</f>
        <v>Procesos de Manufactura</v>
      </c>
      <c r="C49" s="14" t="str">
        <f>+'Base de datos'!F35</f>
        <v>(TP)</v>
      </c>
      <c r="D49" s="14">
        <v>1</v>
      </c>
      <c r="E49" s="15"/>
      <c r="F49" s="14">
        <f>+'Base de datos'!J35</f>
        <v>3</v>
      </c>
      <c r="G49" s="69" t="s">
        <v>137</v>
      </c>
      <c r="H49" s="18">
        <v>72</v>
      </c>
      <c r="I49" s="18">
        <v>72</v>
      </c>
      <c r="J49" s="18">
        <f t="shared" si="16"/>
        <v>144</v>
      </c>
      <c r="K49" s="15"/>
      <c r="L49" s="18">
        <f t="shared" si="17"/>
        <v>3</v>
      </c>
      <c r="M49" s="15"/>
      <c r="N49" s="22"/>
      <c r="O49" s="124"/>
    </row>
    <row r="50" spans="1:15" ht="25.5" customHeight="1" thickBot="1" x14ac:dyDescent="0.35">
      <c r="A50" s="13">
        <v>35</v>
      </c>
      <c r="B50" s="14" t="str">
        <f>+'Base de datos'!B36</f>
        <v>Procesos Industriales</v>
      </c>
      <c r="C50" s="14" t="str">
        <f>+'Base de datos'!F36</f>
        <v>(TP)</v>
      </c>
      <c r="D50" s="14">
        <v>1</v>
      </c>
      <c r="E50" s="15"/>
      <c r="F50" s="14">
        <f>+'Base de datos'!J36</f>
        <v>3</v>
      </c>
      <c r="G50" s="69" t="s">
        <v>137</v>
      </c>
      <c r="H50" s="18">
        <v>96</v>
      </c>
      <c r="I50" s="18">
        <v>96</v>
      </c>
      <c r="J50" s="18">
        <f t="shared" si="16"/>
        <v>192</v>
      </c>
      <c r="K50" s="15"/>
      <c r="L50" s="18">
        <f t="shared" si="17"/>
        <v>3</v>
      </c>
      <c r="M50" s="15"/>
      <c r="N50" s="22"/>
      <c r="O50" s="124"/>
    </row>
    <row r="51" spans="1:15" ht="27" thickBot="1" x14ac:dyDescent="0.35">
      <c r="A51" s="13">
        <v>36</v>
      </c>
      <c r="B51" s="14" t="str">
        <f>+'Base de datos'!B37</f>
        <v xml:space="preserve">Logística y Distribución Industrial </v>
      </c>
      <c r="C51" s="14" t="str">
        <f>+'Base de datos'!F37</f>
        <v>(TP)</v>
      </c>
      <c r="D51" s="14">
        <v>1</v>
      </c>
      <c r="E51" s="31"/>
      <c r="F51" s="14">
        <f>+'Base de datos'!J37</f>
        <v>3</v>
      </c>
      <c r="G51" s="69" t="s">
        <v>137</v>
      </c>
      <c r="H51" s="18">
        <v>72</v>
      </c>
      <c r="I51" s="18">
        <v>72</v>
      </c>
      <c r="J51" s="18">
        <f t="shared" si="16"/>
        <v>144</v>
      </c>
      <c r="K51" s="32"/>
      <c r="L51" s="18">
        <f t="shared" si="17"/>
        <v>3</v>
      </c>
      <c r="M51" s="32"/>
      <c r="N51" s="33"/>
      <c r="O51" s="124"/>
    </row>
    <row r="52" spans="1:15" ht="15.75" customHeight="1" thickBot="1" x14ac:dyDescent="0.35">
      <c r="A52" s="34"/>
      <c r="B52" s="35" t="s">
        <v>122</v>
      </c>
      <c r="C52" s="36"/>
      <c r="D52" s="21">
        <f t="shared" ref="D52:E52" si="18">+SUM(D46:D51)</f>
        <v>6</v>
      </c>
      <c r="E52" s="21">
        <f t="shared" si="18"/>
        <v>0</v>
      </c>
      <c r="F52" s="21">
        <f>+SUM(F46:F51)</f>
        <v>18</v>
      </c>
      <c r="G52" s="21"/>
      <c r="H52" s="21">
        <f t="shared" ref="H52:N52" si="19">+SUM(H46:H51)</f>
        <v>456</v>
      </c>
      <c r="I52" s="21">
        <f t="shared" si="19"/>
        <v>456</v>
      </c>
      <c r="J52" s="21">
        <f t="shared" si="19"/>
        <v>912</v>
      </c>
      <c r="K52" s="21">
        <f t="shared" si="19"/>
        <v>3</v>
      </c>
      <c r="L52" s="21">
        <f t="shared" si="19"/>
        <v>15</v>
      </c>
      <c r="M52" s="21">
        <f t="shared" si="19"/>
        <v>0</v>
      </c>
      <c r="N52" s="21">
        <f t="shared" si="19"/>
        <v>0</v>
      </c>
      <c r="O52" s="125"/>
    </row>
    <row r="53" spans="1:15" ht="15.75" customHeight="1" thickBot="1" x14ac:dyDescent="0.35">
      <c r="A53" s="37"/>
      <c r="B53" s="132" t="s">
        <v>128</v>
      </c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4"/>
    </row>
    <row r="54" spans="1:15" ht="24.75" customHeight="1" thickBot="1" x14ac:dyDescent="0.35">
      <c r="A54" s="26">
        <v>37</v>
      </c>
      <c r="B54" s="14" t="str">
        <f>+'Base de datos'!B38</f>
        <v xml:space="preserve">Ciencia de los Materiales </v>
      </c>
      <c r="C54" s="14" t="str">
        <f>+'Base de datos'!F38</f>
        <v>(TP)</v>
      </c>
      <c r="D54" s="14">
        <v>1</v>
      </c>
      <c r="E54" s="15"/>
      <c r="F54" s="14">
        <f>+'Base de datos'!J38</f>
        <v>3</v>
      </c>
      <c r="G54" s="69" t="s">
        <v>137</v>
      </c>
      <c r="H54" s="18">
        <v>96</v>
      </c>
      <c r="I54" s="18">
        <v>96</v>
      </c>
      <c r="J54" s="18">
        <f t="shared" ref="J54:J59" si="20">+SUM(H54:I54)</f>
        <v>192</v>
      </c>
      <c r="K54" s="15"/>
      <c r="L54" s="18">
        <f>+F54</f>
        <v>3</v>
      </c>
      <c r="M54" s="15"/>
      <c r="N54" s="22"/>
      <c r="O54" s="130">
        <v>48</v>
      </c>
    </row>
    <row r="55" spans="1:15" ht="15.75" customHeight="1" thickBot="1" x14ac:dyDescent="0.35">
      <c r="A55" s="13">
        <v>38</v>
      </c>
      <c r="B55" s="14" t="str">
        <f>+'Base de datos'!B39</f>
        <v>Electiva Profesional I</v>
      </c>
      <c r="C55" s="14" t="str">
        <f>+'Base de datos'!F39</f>
        <v>(TP)</v>
      </c>
      <c r="D55" s="14"/>
      <c r="E55" s="15">
        <v>1</v>
      </c>
      <c r="F55" s="14">
        <f>+'Base de datos'!J39</f>
        <v>3</v>
      </c>
      <c r="G55" s="69" t="s">
        <v>137</v>
      </c>
      <c r="H55" s="18">
        <v>72</v>
      </c>
      <c r="I55" s="18">
        <v>72</v>
      </c>
      <c r="J55" s="18">
        <f t="shared" si="20"/>
        <v>144</v>
      </c>
      <c r="K55" s="15"/>
      <c r="L55" s="18">
        <f t="shared" ref="L55:L58" si="21">+F55</f>
        <v>3</v>
      </c>
      <c r="M55" s="15"/>
      <c r="N55" s="22"/>
      <c r="O55" s="124"/>
    </row>
    <row r="56" spans="1:15" ht="15.75" customHeight="1" thickBot="1" x14ac:dyDescent="0.35">
      <c r="A56" s="26">
        <v>39</v>
      </c>
      <c r="B56" s="14" t="str">
        <f>+'Base de datos'!B40</f>
        <v xml:space="preserve">Operaciones Unitarias </v>
      </c>
      <c r="C56" s="14" t="str">
        <f>+'Base de datos'!F40</f>
        <v>(TP)</v>
      </c>
      <c r="D56" s="14">
        <v>1</v>
      </c>
      <c r="E56" s="15"/>
      <c r="F56" s="14">
        <f>+'Base de datos'!J40</f>
        <v>3</v>
      </c>
      <c r="G56" s="69" t="s">
        <v>137</v>
      </c>
      <c r="H56" s="18">
        <v>72</v>
      </c>
      <c r="I56" s="18">
        <v>72</v>
      </c>
      <c r="J56" s="18">
        <f t="shared" si="20"/>
        <v>144</v>
      </c>
      <c r="K56" s="15"/>
      <c r="L56" s="18">
        <f t="shared" si="21"/>
        <v>3</v>
      </c>
      <c r="M56" s="15"/>
      <c r="N56" s="22"/>
      <c r="O56" s="124"/>
    </row>
    <row r="57" spans="1:15" ht="15.75" customHeight="1" thickBot="1" x14ac:dyDescent="0.35">
      <c r="A57" s="13">
        <v>40</v>
      </c>
      <c r="B57" s="14" t="str">
        <f>+'Base de datos'!B41</f>
        <v>Diseño de Productos</v>
      </c>
      <c r="C57" s="14" t="str">
        <f>+'Base de datos'!F41</f>
        <v>(TP)</v>
      </c>
      <c r="D57" s="14">
        <v>1</v>
      </c>
      <c r="E57" s="15"/>
      <c r="F57" s="14">
        <f>+'Base de datos'!J41</f>
        <v>2</v>
      </c>
      <c r="G57" s="70" t="s">
        <v>137</v>
      </c>
      <c r="H57" s="18">
        <v>48</v>
      </c>
      <c r="I57" s="18">
        <v>48</v>
      </c>
      <c r="J57" s="18">
        <f t="shared" si="20"/>
        <v>96</v>
      </c>
      <c r="K57" s="15"/>
      <c r="L57" s="18">
        <f t="shared" si="21"/>
        <v>2</v>
      </c>
      <c r="M57" s="15"/>
      <c r="N57" s="22"/>
      <c r="O57" s="124"/>
    </row>
    <row r="58" spans="1:15" ht="27" thickBot="1" x14ac:dyDescent="0.35">
      <c r="A58" s="26">
        <v>41</v>
      </c>
      <c r="B58" s="14" t="str">
        <f>+'Base de datos'!B42</f>
        <v>Control y Automatización de Procesos Industriales</v>
      </c>
      <c r="C58" s="14" t="str">
        <f>+'Base de datos'!F42</f>
        <v>(TP)</v>
      </c>
      <c r="D58" s="14">
        <v>1</v>
      </c>
      <c r="E58" s="15"/>
      <c r="F58" s="14">
        <f>+'Base de datos'!J42</f>
        <v>3</v>
      </c>
      <c r="G58" s="17" t="s">
        <v>137</v>
      </c>
      <c r="H58" s="18">
        <v>72</v>
      </c>
      <c r="I58" s="18">
        <v>72</v>
      </c>
      <c r="J58" s="18">
        <f t="shared" si="20"/>
        <v>144</v>
      </c>
      <c r="K58" s="15"/>
      <c r="L58" s="18">
        <f t="shared" si="21"/>
        <v>3</v>
      </c>
      <c r="M58" s="15"/>
      <c r="N58" s="22"/>
      <c r="O58" s="124"/>
    </row>
    <row r="59" spans="1:15" ht="15.75" customHeight="1" thickBot="1" x14ac:dyDescent="0.35">
      <c r="A59" s="13">
        <v>42</v>
      </c>
      <c r="B59" s="14" t="str">
        <f>+'Base de datos'!B43</f>
        <v xml:space="preserve">Curso Profundización I </v>
      </c>
      <c r="C59" s="14" t="str">
        <f>+'Base de datos'!F43</f>
        <v>(TP)</v>
      </c>
      <c r="D59" s="14"/>
      <c r="E59" s="15">
        <v>1</v>
      </c>
      <c r="F59" s="14">
        <f>+'Base de datos'!J43</f>
        <v>4</v>
      </c>
      <c r="G59" s="17" t="s">
        <v>137</v>
      </c>
      <c r="H59" s="18">
        <v>96</v>
      </c>
      <c r="I59" s="18">
        <v>96</v>
      </c>
      <c r="J59" s="18">
        <f t="shared" si="20"/>
        <v>192</v>
      </c>
      <c r="K59" s="15"/>
      <c r="L59" s="18"/>
      <c r="M59" s="15">
        <f>+F59</f>
        <v>4</v>
      </c>
      <c r="N59" s="22"/>
      <c r="O59" s="124"/>
    </row>
    <row r="60" spans="1:15" ht="15.75" customHeight="1" thickBot="1" x14ac:dyDescent="0.35">
      <c r="A60" s="20"/>
      <c r="B60" s="21" t="s">
        <v>122</v>
      </c>
      <c r="C60" s="29"/>
      <c r="D60" s="21">
        <f t="shared" ref="D60:E60" si="22">+SUM(D54:D59)</f>
        <v>4</v>
      </c>
      <c r="E60" s="21">
        <f t="shared" si="22"/>
        <v>2</v>
      </c>
      <c r="F60" s="21">
        <f>+SUM(F54:F59)</f>
        <v>18</v>
      </c>
      <c r="G60" s="21"/>
      <c r="H60" s="21">
        <f t="shared" ref="H60:N60" si="23">+SUM(H54:H59)</f>
        <v>456</v>
      </c>
      <c r="I60" s="21">
        <f t="shared" si="23"/>
        <v>456</v>
      </c>
      <c r="J60" s="21">
        <f t="shared" si="23"/>
        <v>912</v>
      </c>
      <c r="K60" s="21">
        <f t="shared" si="23"/>
        <v>0</v>
      </c>
      <c r="L60" s="21">
        <f t="shared" si="23"/>
        <v>14</v>
      </c>
      <c r="M60" s="21">
        <f t="shared" si="23"/>
        <v>4</v>
      </c>
      <c r="N60" s="21">
        <f t="shared" si="23"/>
        <v>0</v>
      </c>
      <c r="O60" s="125"/>
    </row>
    <row r="61" spans="1:15" ht="15.75" customHeight="1" thickBot="1" x14ac:dyDescent="0.35">
      <c r="A61" s="37"/>
      <c r="B61" s="126" t="s">
        <v>129</v>
      </c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2"/>
    </row>
    <row r="62" spans="1:15" ht="15.75" customHeight="1" thickBot="1" x14ac:dyDescent="0.35">
      <c r="A62" s="26">
        <v>43</v>
      </c>
      <c r="B62" s="14" t="str">
        <f>+'Base de datos'!B44</f>
        <v>Electiva Complementaria I</v>
      </c>
      <c r="C62" s="14" t="str">
        <f>+'Base de datos'!F44</f>
        <v>(T)</v>
      </c>
      <c r="D62" s="14"/>
      <c r="E62" s="15">
        <v>1</v>
      </c>
      <c r="F62" s="14">
        <f>+'Base de datos'!J44</f>
        <v>2</v>
      </c>
      <c r="G62" s="69" t="s">
        <v>138</v>
      </c>
      <c r="H62" s="18">
        <v>32</v>
      </c>
      <c r="I62" s="18">
        <v>64</v>
      </c>
      <c r="J62" s="18">
        <f>+SUM(H62:I62)</f>
        <v>96</v>
      </c>
      <c r="K62" s="15"/>
      <c r="L62" s="15"/>
      <c r="M62" s="15"/>
      <c r="N62" s="22">
        <f>+F62</f>
        <v>2</v>
      </c>
      <c r="O62" s="130">
        <v>48</v>
      </c>
    </row>
    <row r="63" spans="1:15" ht="24" customHeight="1" thickBot="1" x14ac:dyDescent="0.35">
      <c r="A63" s="13">
        <v>44</v>
      </c>
      <c r="B63" s="14" t="str">
        <f>+'Base de datos'!B45</f>
        <v>Electiva Profesional II</v>
      </c>
      <c r="C63" s="14" t="str">
        <f>+'Base de datos'!F45</f>
        <v>(TP)</v>
      </c>
      <c r="D63" s="14"/>
      <c r="E63" s="15">
        <v>1</v>
      </c>
      <c r="F63" s="14">
        <f>+'Base de datos'!J45</f>
        <v>3</v>
      </c>
      <c r="G63" s="69" t="s">
        <v>137</v>
      </c>
      <c r="H63" s="18">
        <v>72</v>
      </c>
      <c r="I63" s="18">
        <v>72</v>
      </c>
      <c r="J63" s="18">
        <f t="shared" ref="J63:J67" si="24">+SUM(H63:I63)</f>
        <v>144</v>
      </c>
      <c r="K63" s="15"/>
      <c r="L63" s="15">
        <f>+F63</f>
        <v>3</v>
      </c>
      <c r="M63" s="15"/>
      <c r="N63" s="22"/>
      <c r="O63" s="124"/>
    </row>
    <row r="64" spans="1:15" thickBot="1" x14ac:dyDescent="0.35">
      <c r="A64" s="26">
        <v>45</v>
      </c>
      <c r="B64" s="14" t="str">
        <f>+'Base de datos'!B46</f>
        <v>Diseño de Procesos</v>
      </c>
      <c r="C64" s="14" t="str">
        <f>+'Base de datos'!F46</f>
        <v>(TP)</v>
      </c>
      <c r="D64" s="14">
        <v>1</v>
      </c>
      <c r="E64" s="15"/>
      <c r="F64" s="14">
        <f>+'Base de datos'!J46</f>
        <v>3</v>
      </c>
      <c r="G64" s="69" t="s">
        <v>137</v>
      </c>
      <c r="H64" s="18">
        <v>72</v>
      </c>
      <c r="I64" s="18">
        <v>72</v>
      </c>
      <c r="J64" s="18">
        <f t="shared" si="24"/>
        <v>144</v>
      </c>
      <c r="K64" s="15"/>
      <c r="L64" s="15">
        <f t="shared" ref="L64:L66" si="25">+F64</f>
        <v>3</v>
      </c>
      <c r="M64" s="15"/>
      <c r="N64" s="22"/>
      <c r="O64" s="124"/>
    </row>
    <row r="65" spans="1:15" ht="27" thickBot="1" x14ac:dyDescent="0.35">
      <c r="A65" s="13">
        <v>46</v>
      </c>
      <c r="B65" s="14" t="str">
        <f>+'Base de datos'!B47</f>
        <v xml:space="preserve">Metodología de la 
Investigación </v>
      </c>
      <c r="C65" s="14" t="str">
        <f>+'Base de datos'!F47</f>
        <v>(TP)</v>
      </c>
      <c r="D65" s="14">
        <v>1</v>
      </c>
      <c r="E65" s="15"/>
      <c r="F65" s="14">
        <f>+'Base de datos'!J47</f>
        <v>3</v>
      </c>
      <c r="G65" s="69" t="s">
        <v>138</v>
      </c>
      <c r="H65" s="18">
        <v>48</v>
      </c>
      <c r="I65" s="18">
        <v>96</v>
      </c>
      <c r="J65" s="18">
        <f t="shared" si="24"/>
        <v>144</v>
      </c>
      <c r="K65" s="15"/>
      <c r="L65" s="15">
        <f t="shared" si="25"/>
        <v>3</v>
      </c>
      <c r="M65" s="15"/>
      <c r="N65" s="22"/>
      <c r="O65" s="124"/>
    </row>
    <row r="66" spans="1:15" ht="27" thickBot="1" x14ac:dyDescent="0.35">
      <c r="A66" s="26">
        <v>47</v>
      </c>
      <c r="B66" s="14" t="str">
        <f>+'Base de datos'!B48</f>
        <v>Formulación y Evaluación de Proyectos</v>
      </c>
      <c r="C66" s="14" t="str">
        <f>+'Base de datos'!F48</f>
        <v>(TP)</v>
      </c>
      <c r="D66" s="14">
        <v>1</v>
      </c>
      <c r="E66" s="15"/>
      <c r="F66" s="14">
        <f>+'Base de datos'!J48</f>
        <v>3</v>
      </c>
      <c r="G66" s="69" t="s">
        <v>137</v>
      </c>
      <c r="H66" s="18">
        <v>72</v>
      </c>
      <c r="I66" s="18">
        <v>72</v>
      </c>
      <c r="J66" s="18">
        <f t="shared" si="24"/>
        <v>144</v>
      </c>
      <c r="K66" s="15"/>
      <c r="L66" s="15">
        <f t="shared" si="25"/>
        <v>3</v>
      </c>
      <c r="M66" s="15"/>
      <c r="N66" s="22"/>
      <c r="O66" s="124"/>
    </row>
    <row r="67" spans="1:15" ht="15.75" customHeight="1" thickBot="1" x14ac:dyDescent="0.35">
      <c r="A67" s="13">
        <v>48</v>
      </c>
      <c r="B67" s="14" t="str">
        <f>+'Base de datos'!B49</f>
        <v xml:space="preserve">Curso Profundización II </v>
      </c>
      <c r="C67" s="14" t="str">
        <f>+'Base de datos'!F49</f>
        <v>(TP)</v>
      </c>
      <c r="D67" s="14"/>
      <c r="E67" s="15">
        <v>1</v>
      </c>
      <c r="F67" s="14">
        <f>+'Base de datos'!J49</f>
        <v>4</v>
      </c>
      <c r="G67" s="17" t="s">
        <v>137</v>
      </c>
      <c r="H67" s="18">
        <v>96</v>
      </c>
      <c r="I67" s="18">
        <v>96</v>
      </c>
      <c r="J67" s="18">
        <f t="shared" si="24"/>
        <v>192</v>
      </c>
      <c r="K67" s="15"/>
      <c r="L67" s="18"/>
      <c r="M67" s="15">
        <f>+F67</f>
        <v>4</v>
      </c>
      <c r="N67" s="22"/>
      <c r="O67" s="124"/>
    </row>
    <row r="68" spans="1:15" ht="15.75" customHeight="1" thickBot="1" x14ac:dyDescent="0.35">
      <c r="A68" s="37"/>
      <c r="B68" s="38" t="s">
        <v>122</v>
      </c>
      <c r="C68" s="28"/>
      <c r="D68" s="21">
        <f t="shared" ref="D68:E68" si="26">+SUM(D62:D67)</f>
        <v>3</v>
      </c>
      <c r="E68" s="21">
        <f t="shared" si="26"/>
        <v>3</v>
      </c>
      <c r="F68" s="21">
        <f>+SUM(F62:F67)</f>
        <v>18</v>
      </c>
      <c r="G68" s="21"/>
      <c r="H68" s="21">
        <f t="shared" ref="H68:N68" si="27">+SUM(H62:H67)</f>
        <v>392</v>
      </c>
      <c r="I68" s="21">
        <f t="shared" si="27"/>
        <v>472</v>
      </c>
      <c r="J68" s="21">
        <f t="shared" si="27"/>
        <v>864</v>
      </c>
      <c r="K68" s="21">
        <f t="shared" si="27"/>
        <v>0</v>
      </c>
      <c r="L68" s="21">
        <f t="shared" si="27"/>
        <v>12</v>
      </c>
      <c r="M68" s="21">
        <f t="shared" si="27"/>
        <v>4</v>
      </c>
      <c r="N68" s="21">
        <f t="shared" si="27"/>
        <v>2</v>
      </c>
      <c r="O68" s="125"/>
    </row>
    <row r="69" spans="1:15" ht="15.75" customHeight="1" thickBot="1" x14ac:dyDescent="0.35">
      <c r="A69" s="39"/>
      <c r="B69" s="126" t="s">
        <v>130</v>
      </c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2"/>
    </row>
    <row r="70" spans="1:15" ht="27" thickBot="1" x14ac:dyDescent="0.35">
      <c r="A70" s="13">
        <v>49</v>
      </c>
      <c r="B70" s="14" t="str">
        <f>+'Base de datos'!B50</f>
        <v>Electiva Complementaria II</v>
      </c>
      <c r="C70" s="14" t="str">
        <f>+'Base de datos'!F50</f>
        <v>(T)</v>
      </c>
      <c r="D70" s="14"/>
      <c r="E70" s="15">
        <v>1</v>
      </c>
      <c r="F70" s="14">
        <f>+'Base de datos'!J50</f>
        <v>2</v>
      </c>
      <c r="G70" s="69" t="s">
        <v>138</v>
      </c>
      <c r="H70" s="18">
        <v>32</v>
      </c>
      <c r="I70" s="18">
        <v>64</v>
      </c>
      <c r="J70" s="18">
        <f t="shared" ref="J70:J74" si="28">+SUM(H70:I70)</f>
        <v>96</v>
      </c>
      <c r="K70" s="15"/>
      <c r="L70" s="18"/>
      <c r="M70" s="15"/>
      <c r="N70" s="15">
        <f>+F70</f>
        <v>2</v>
      </c>
      <c r="O70" s="130">
        <v>48</v>
      </c>
    </row>
    <row r="71" spans="1:15" thickBot="1" x14ac:dyDescent="0.35">
      <c r="A71" s="13">
        <v>50</v>
      </c>
      <c r="B71" s="14" t="str">
        <f>+'Base de datos'!B51</f>
        <v xml:space="preserve">Electiva Profesional III </v>
      </c>
      <c r="C71" s="14" t="str">
        <f>+'Base de datos'!F51</f>
        <v>(TP)</v>
      </c>
      <c r="D71" s="14"/>
      <c r="E71" s="15">
        <v>1</v>
      </c>
      <c r="F71" s="14">
        <f>+'Base de datos'!J51</f>
        <v>3</v>
      </c>
      <c r="G71" s="69" t="s">
        <v>137</v>
      </c>
      <c r="H71" s="18">
        <v>72</v>
      </c>
      <c r="I71" s="18">
        <v>72</v>
      </c>
      <c r="J71" s="18">
        <f t="shared" si="28"/>
        <v>144</v>
      </c>
      <c r="K71" s="15"/>
      <c r="L71" s="18">
        <f>+F71</f>
        <v>3</v>
      </c>
      <c r="M71" s="15"/>
      <c r="N71" s="15"/>
      <c r="O71" s="131"/>
    </row>
    <row r="72" spans="1:15" ht="36" customHeight="1" thickBot="1" x14ac:dyDescent="0.35">
      <c r="A72" s="13">
        <v>51</v>
      </c>
      <c r="B72" s="14" t="str">
        <f>+'Base de datos'!B52</f>
        <v>Simulación y 
Optimización de Procesos</v>
      </c>
      <c r="C72" s="14" t="str">
        <f>+'Base de datos'!F52</f>
        <v>(TP)</v>
      </c>
      <c r="D72" s="14">
        <v>1</v>
      </c>
      <c r="E72" s="15"/>
      <c r="F72" s="14">
        <f>+'Base de datos'!J52</f>
        <v>3</v>
      </c>
      <c r="G72" s="69" t="s">
        <v>137</v>
      </c>
      <c r="H72" s="18">
        <v>72</v>
      </c>
      <c r="I72" s="18">
        <v>72</v>
      </c>
      <c r="J72" s="18">
        <f t="shared" si="28"/>
        <v>144</v>
      </c>
      <c r="K72" s="15"/>
      <c r="L72" s="18">
        <f>+F72</f>
        <v>3</v>
      </c>
      <c r="M72" s="15"/>
      <c r="N72" s="15"/>
      <c r="O72" s="131"/>
    </row>
    <row r="73" spans="1:15" ht="36" customHeight="1" thickBot="1" x14ac:dyDescent="0.35">
      <c r="A73" s="13">
        <v>52</v>
      </c>
      <c r="B73" s="14" t="str">
        <f>+'Base de datos'!B53</f>
        <v xml:space="preserve">Trabajo de Grado </v>
      </c>
      <c r="C73" s="14" t="str">
        <f>+'Base de datos'!F53</f>
        <v>(TP)</v>
      </c>
      <c r="D73" s="14">
        <v>1</v>
      </c>
      <c r="E73" s="15"/>
      <c r="F73" s="14">
        <f>+'Base de datos'!J53</f>
        <v>4</v>
      </c>
      <c r="G73" s="70" t="s">
        <v>138</v>
      </c>
      <c r="H73" s="18">
        <v>64</v>
      </c>
      <c r="I73" s="18">
        <v>128</v>
      </c>
      <c r="J73" s="18">
        <f t="shared" si="28"/>
        <v>192</v>
      </c>
      <c r="K73" s="15"/>
      <c r="L73" s="18">
        <f t="shared" ref="L73" si="29">+F73</f>
        <v>4</v>
      </c>
      <c r="M73" s="15"/>
      <c r="N73" s="15"/>
      <c r="O73" s="131"/>
    </row>
    <row r="74" spans="1:15" ht="32.25" customHeight="1" thickBot="1" x14ac:dyDescent="0.35">
      <c r="A74" s="13">
        <v>53</v>
      </c>
      <c r="B74" s="14" t="str">
        <f>+'Base de datos'!B55</f>
        <v xml:space="preserve">Curso Profundización III  </v>
      </c>
      <c r="C74" s="14" t="str">
        <f>+'Base de datos'!F55</f>
        <v>(TP)</v>
      </c>
      <c r="D74" s="14"/>
      <c r="E74" s="15">
        <v>1</v>
      </c>
      <c r="F74" s="14">
        <f>+'Base de datos'!J55</f>
        <v>4</v>
      </c>
      <c r="G74" s="17" t="s">
        <v>137</v>
      </c>
      <c r="H74" s="18">
        <v>96</v>
      </c>
      <c r="I74" s="18">
        <v>96</v>
      </c>
      <c r="J74" s="18">
        <f t="shared" si="28"/>
        <v>192</v>
      </c>
      <c r="K74" s="15"/>
      <c r="L74" s="18"/>
      <c r="M74" s="15">
        <f>+F74</f>
        <v>4</v>
      </c>
      <c r="N74" s="15"/>
      <c r="O74" s="124"/>
    </row>
    <row r="75" spans="1:15" ht="15.75" customHeight="1" thickBot="1" x14ac:dyDescent="0.35">
      <c r="A75" s="40"/>
      <c r="B75" s="24" t="s">
        <v>122</v>
      </c>
      <c r="C75" s="28"/>
      <c r="D75" s="21">
        <f>+SUM(D70:D74)</f>
        <v>2</v>
      </c>
      <c r="E75" s="21">
        <f>+SUM(E70:E74)</f>
        <v>3</v>
      </c>
      <c r="F75" s="21">
        <f>+SUM(F70:F74)</f>
        <v>16</v>
      </c>
      <c r="G75" s="21"/>
      <c r="H75" s="21">
        <f t="shared" ref="H75:N75" si="30">+SUM(H70:H74)</f>
        <v>336</v>
      </c>
      <c r="I75" s="21">
        <f t="shared" si="30"/>
        <v>432</v>
      </c>
      <c r="J75" s="21">
        <f t="shared" si="30"/>
        <v>768</v>
      </c>
      <c r="K75" s="21">
        <f t="shared" si="30"/>
        <v>0</v>
      </c>
      <c r="L75" s="21">
        <f t="shared" si="30"/>
        <v>10</v>
      </c>
      <c r="M75" s="21">
        <f t="shared" si="30"/>
        <v>4</v>
      </c>
      <c r="N75" s="21">
        <f t="shared" si="30"/>
        <v>2</v>
      </c>
      <c r="O75" s="125"/>
    </row>
    <row r="76" spans="1:15" ht="15.75" customHeight="1" thickBot="1" x14ac:dyDescent="0.35">
      <c r="A76" s="26"/>
      <c r="B76" s="120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2"/>
    </row>
    <row r="77" spans="1:15" ht="15.75" customHeight="1" thickBot="1" x14ac:dyDescent="0.35">
      <c r="A77" s="41"/>
      <c r="B77" s="42" t="s">
        <v>131</v>
      </c>
      <c r="C77" s="43"/>
      <c r="D77" s="44">
        <f>+D12+D20+D28+D36+D44+D52+D60+D68+D75</f>
        <v>45</v>
      </c>
      <c r="E77" s="44">
        <f>+E12+E20+E28+E36+E44+E52+E60+E68+E75</f>
        <v>8</v>
      </c>
      <c r="F77" s="45"/>
      <c r="G77" s="45"/>
      <c r="H77" s="45"/>
      <c r="I77" s="45"/>
      <c r="J77" s="46"/>
      <c r="K77" s="44">
        <f>+COUNT(K6:K11,K14:K19,K22:K27,K30:K35,K38:K43,K46:K51,K54:K59,K62:K67,K70:K74)</f>
        <v>17</v>
      </c>
      <c r="L77" s="44">
        <f>+COUNT(L6:L11,L14:L19,L22:L27,L30:L35,L38:L43,L46:L51,L54:L59,L62:L67,L70:L74)</f>
        <v>28</v>
      </c>
      <c r="M77" s="44">
        <f>+COUNT(M6:M11,M14:M19,M22:M27,M30:M35,M38:M43,M46:M51,M54:M59,M62:M67,M70:M74)</f>
        <v>3</v>
      </c>
      <c r="N77" s="44">
        <f>+COUNT(N6:N11,N14:N19,N22:N27,N30:N35,N38:N43,N46:N51,N54:N59,N62:N67,N70:N74)</f>
        <v>5</v>
      </c>
      <c r="O77" s="123"/>
    </row>
    <row r="78" spans="1:15" ht="15.75" customHeight="1" thickBot="1" x14ac:dyDescent="0.35">
      <c r="A78" s="41"/>
      <c r="B78" s="47" t="s">
        <v>132</v>
      </c>
      <c r="C78" s="48"/>
      <c r="D78" s="126">
        <f>+D77+E77</f>
        <v>53</v>
      </c>
      <c r="E78" s="122"/>
      <c r="F78" s="45"/>
      <c r="G78" s="45"/>
      <c r="H78" s="49"/>
      <c r="I78" s="49"/>
      <c r="J78" s="49"/>
      <c r="K78" s="50">
        <f>(K77*100)/D78</f>
        <v>32.075471698113205</v>
      </c>
      <c r="L78" s="50">
        <f>(L77*100)/D78</f>
        <v>52.830188679245282</v>
      </c>
      <c r="M78" s="50">
        <f>(M77*100)/D78</f>
        <v>5.6603773584905657</v>
      </c>
      <c r="N78" s="51">
        <f>(N77*100)/D78</f>
        <v>9.433962264150944</v>
      </c>
      <c r="O78" s="124"/>
    </row>
    <row r="79" spans="1:15" ht="15.75" customHeight="1" x14ac:dyDescent="0.3">
      <c r="A79" s="127"/>
      <c r="B79" s="52" t="s">
        <v>133</v>
      </c>
      <c r="C79" s="118"/>
      <c r="D79" s="128"/>
      <c r="E79" s="128"/>
      <c r="F79" s="128"/>
      <c r="G79" s="128"/>
      <c r="H79" s="129">
        <f>(H75+H68+H60+H52+H44+H36+H28+H20+H12)</f>
        <v>3680</v>
      </c>
      <c r="I79" s="129">
        <f>(I75+I68+I60+I52+I44+I36+I28+I20+I12)</f>
        <v>3952</v>
      </c>
      <c r="J79" s="129">
        <f>(J75+J68+J60+J52+J44+J36+J28+J20+J12)</f>
        <v>7632</v>
      </c>
      <c r="K79" s="128"/>
      <c r="L79" s="128"/>
      <c r="M79" s="128"/>
      <c r="N79" s="128"/>
      <c r="O79" s="124"/>
    </row>
    <row r="80" spans="1:15" ht="15.75" customHeight="1" thickBot="1" x14ac:dyDescent="0.35">
      <c r="A80" s="125"/>
      <c r="B80" s="53" t="s">
        <v>132</v>
      </c>
      <c r="C80" s="119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4"/>
    </row>
    <row r="81" spans="1:15" ht="15.75" customHeight="1" thickBot="1" x14ac:dyDescent="0.35">
      <c r="A81" s="41"/>
      <c r="B81" s="55" t="s">
        <v>134</v>
      </c>
      <c r="C81" s="56"/>
      <c r="D81" s="57"/>
      <c r="E81" s="57"/>
      <c r="F81" s="58"/>
      <c r="G81" s="59"/>
      <c r="H81" s="60">
        <f>(H79*100)/J79</f>
        <v>48.218029350104821</v>
      </c>
      <c r="I81" s="60">
        <f>(I79*100)/J79</f>
        <v>51.781970649895179</v>
      </c>
      <c r="J81" s="60">
        <f>(J79*100)/J79</f>
        <v>100</v>
      </c>
      <c r="K81" s="58"/>
      <c r="L81" s="58"/>
      <c r="M81" s="58"/>
      <c r="N81" s="58"/>
      <c r="O81" s="124"/>
    </row>
    <row r="82" spans="1:15" ht="26.25" customHeight="1" thickBot="1" x14ac:dyDescent="0.35">
      <c r="A82" s="41"/>
      <c r="B82" s="55" t="s">
        <v>135</v>
      </c>
      <c r="C82" s="54"/>
      <c r="D82" s="45"/>
      <c r="E82" s="46"/>
      <c r="F82" s="61">
        <f>(F75+F68+F60+F52+F44+F36+F28+F20+F12)</f>
        <v>157</v>
      </c>
      <c r="G82" s="57"/>
      <c r="H82" s="57"/>
      <c r="I82" s="57"/>
      <c r="J82" s="59"/>
      <c r="K82" s="62">
        <f>+K12+K20+K28+K36+K44+K52+K60+K68+K75</f>
        <v>53</v>
      </c>
      <c r="L82" s="62">
        <f>+L12+L20+L28+L36+L44+L52+L60+L68+L75</f>
        <v>82</v>
      </c>
      <c r="M82" s="62">
        <f>+M12+M20+M28+M36+M44+M52+M60+M68+M75</f>
        <v>12</v>
      </c>
      <c r="N82" s="62">
        <f>+N12+N20+N28+N36+N44+N52+N60+N68+N75</f>
        <v>10</v>
      </c>
      <c r="O82" s="124"/>
    </row>
    <row r="83" spans="1:15" ht="15.75" customHeight="1" thickBot="1" x14ac:dyDescent="0.35">
      <c r="A83" s="41"/>
      <c r="B83" s="53" t="s">
        <v>136</v>
      </c>
      <c r="C83" s="63"/>
      <c r="D83" s="64"/>
      <c r="E83" s="65"/>
      <c r="F83" s="66">
        <v>100</v>
      </c>
      <c r="G83" s="64"/>
      <c r="H83" s="64"/>
      <c r="I83" s="64"/>
      <c r="J83" s="65"/>
      <c r="K83" s="67">
        <f>(K82*100)/F82</f>
        <v>33.757961783439491</v>
      </c>
      <c r="L83" s="68">
        <f>(L82*100)/F82</f>
        <v>52.229299363057322</v>
      </c>
      <c r="M83" s="68">
        <f>(M82*100)/F82</f>
        <v>7.6433121019108281</v>
      </c>
      <c r="N83" s="68">
        <f>(N82*100)/F82</f>
        <v>6.369426751592357</v>
      </c>
      <c r="O83" s="125"/>
    </row>
    <row r="84" spans="1:15" ht="15.75" customHeight="1" x14ac:dyDescent="0.3"/>
    <row r="85" spans="1:15" ht="15.75" customHeight="1" x14ac:dyDescent="0.3"/>
    <row r="86" spans="1:15" ht="15.75" customHeight="1" x14ac:dyDescent="0.3"/>
    <row r="87" spans="1:15" ht="15.75" customHeight="1" x14ac:dyDescent="0.3"/>
    <row r="88" spans="1:15" ht="15.75" customHeight="1" x14ac:dyDescent="0.3"/>
    <row r="89" spans="1:15" ht="15.75" customHeight="1" x14ac:dyDescent="0.3"/>
    <row r="90" spans="1:15" ht="15.75" customHeight="1" x14ac:dyDescent="0.3"/>
    <row r="91" spans="1:15" ht="15.75" customHeight="1" x14ac:dyDescent="0.3"/>
    <row r="92" spans="1:15" ht="15.75" customHeight="1" x14ac:dyDescent="0.3"/>
    <row r="93" spans="1:15" ht="15.75" customHeight="1" x14ac:dyDescent="0.3"/>
    <row r="94" spans="1:15" ht="15.75" customHeight="1" x14ac:dyDescent="0.3"/>
    <row r="95" spans="1:15" ht="15.75" customHeight="1" x14ac:dyDescent="0.3"/>
    <row r="96" spans="1:15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</sheetData>
  <mergeCells count="42">
    <mergeCell ref="O22:O28"/>
    <mergeCell ref="A1:O1"/>
    <mergeCell ref="A2:O2"/>
    <mergeCell ref="A3:A4"/>
    <mergeCell ref="B3:B4"/>
    <mergeCell ref="D3:G3"/>
    <mergeCell ref="H3:J3"/>
    <mergeCell ref="K3:N3"/>
    <mergeCell ref="O3:O4"/>
    <mergeCell ref="A5:O5"/>
    <mergeCell ref="O6:O12"/>
    <mergeCell ref="A13:O13"/>
    <mergeCell ref="O14:O20"/>
    <mergeCell ref="B21:O21"/>
    <mergeCell ref="O70:O75"/>
    <mergeCell ref="B29:O29"/>
    <mergeCell ref="O30:O36"/>
    <mergeCell ref="B37:O37"/>
    <mergeCell ref="O38:O44"/>
    <mergeCell ref="B45:O45"/>
    <mergeCell ref="O46:O52"/>
    <mergeCell ref="B53:O53"/>
    <mergeCell ref="O54:O60"/>
    <mergeCell ref="B61:O61"/>
    <mergeCell ref="O62:O68"/>
    <mergeCell ref="B69:O69"/>
    <mergeCell ref="C79:C80"/>
    <mergeCell ref="B76:O76"/>
    <mergeCell ref="O77:O83"/>
    <mergeCell ref="D78:E78"/>
    <mergeCell ref="A79:A80"/>
    <mergeCell ref="D79:D80"/>
    <mergeCell ref="E79:E80"/>
    <mergeCell ref="F79:F80"/>
    <mergeCell ref="G79:G80"/>
    <mergeCell ref="H79:H80"/>
    <mergeCell ref="I79:I80"/>
    <mergeCell ref="J79:J80"/>
    <mergeCell ref="K79:K80"/>
    <mergeCell ref="L79:L80"/>
    <mergeCell ref="M79:M80"/>
    <mergeCell ref="N79:N80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8"/>
  <sheetViews>
    <sheetView zoomScale="140" zoomScaleNormal="140" workbookViewId="0">
      <pane xSplit="2" ySplit="1" topLeftCell="C55" activePane="bottomRight" state="frozen"/>
      <selection pane="topRight" activeCell="C1" sqref="C1"/>
      <selection pane="bottomLeft" activeCell="A2" sqref="A2"/>
      <selection pane="bottomRight" activeCell="B57" sqref="B57"/>
    </sheetView>
  </sheetViews>
  <sheetFormatPr baseColWidth="10" defaultRowHeight="14.4" x14ac:dyDescent="0.3"/>
  <cols>
    <col min="2" max="2" width="31" customWidth="1"/>
    <col min="3" max="3" width="18.44140625" customWidth="1"/>
    <col min="4" max="4" width="6.109375" customWidth="1"/>
    <col min="5" max="5" width="7.44140625" customWidth="1"/>
    <col min="8" max="8" width="20" bestFit="1" customWidth="1"/>
    <col min="9" max="9" width="20" customWidth="1"/>
    <col min="10" max="10" width="11.44140625" style="6"/>
  </cols>
  <sheetData>
    <row r="1" spans="1:17" x14ac:dyDescent="0.3">
      <c r="A1" t="s">
        <v>86</v>
      </c>
      <c r="B1" t="s">
        <v>67</v>
      </c>
      <c r="D1" t="s">
        <v>66</v>
      </c>
      <c r="E1" t="s">
        <v>87</v>
      </c>
      <c r="F1" t="s">
        <v>68</v>
      </c>
      <c r="G1" t="s">
        <v>69</v>
      </c>
      <c r="H1" t="s">
        <v>70</v>
      </c>
      <c r="I1" t="s">
        <v>70</v>
      </c>
      <c r="J1" s="6" t="s">
        <v>66</v>
      </c>
      <c r="K1" t="s">
        <v>87</v>
      </c>
      <c r="L1" t="s">
        <v>68</v>
      </c>
      <c r="M1" t="s">
        <v>69</v>
      </c>
      <c r="N1" t="s">
        <v>111</v>
      </c>
      <c r="O1" t="s">
        <v>141</v>
      </c>
      <c r="P1" t="s">
        <v>142</v>
      </c>
      <c r="Q1" t="s">
        <v>143</v>
      </c>
    </row>
    <row r="2" spans="1:17" x14ac:dyDescent="0.3">
      <c r="A2">
        <v>1</v>
      </c>
      <c r="B2" t="str">
        <f>+'Malla curricular'!B34</f>
        <v xml:space="preserve">Cálculo Diferencial  </v>
      </c>
      <c r="C2" t="str">
        <f>+'Malla curricular'!C34</f>
        <v>4 créditos (T) (Ba)</v>
      </c>
      <c r="D2" t="str" cm="1">
        <f t="array" ref="D2:G2">_xlfn.TEXTSPLIT(C2," ")</f>
        <v>4</v>
      </c>
      <c r="E2" t="str">
        <v>créditos</v>
      </c>
      <c r="F2" t="str">
        <v>(T)</v>
      </c>
      <c r="G2" t="str">
        <v>(Ba)</v>
      </c>
      <c r="J2">
        <f>+VALUE(D2)</f>
        <v>4</v>
      </c>
      <c r="K2" t="s">
        <v>93</v>
      </c>
      <c r="L2" t="str">
        <f>+F2</f>
        <v>(T)</v>
      </c>
      <c r="M2" t="str">
        <f>+G2</f>
        <v>(Ba)</v>
      </c>
      <c r="N2">
        <v>1</v>
      </c>
      <c r="P2">
        <f>+IF(N2=1,J2,"")</f>
        <v>4</v>
      </c>
      <c r="Q2" t="str">
        <f>+IF(O2=1,J2,"")</f>
        <v/>
      </c>
    </row>
    <row r="3" spans="1:17" x14ac:dyDescent="0.3">
      <c r="A3">
        <v>1</v>
      </c>
      <c r="B3" t="str">
        <f>+'Malla curricular'!B35</f>
        <v>Química Básica</v>
      </c>
      <c r="C3" t="str">
        <f>+'Malla curricular'!C35</f>
        <v>4 créditos (TP) (Ba)</v>
      </c>
      <c r="D3" t="str" cm="1">
        <f t="array" ref="D3:G3">_xlfn.TEXTSPLIT(C3," ")</f>
        <v>4</v>
      </c>
      <c r="E3" t="str">
        <v>créditos</v>
      </c>
      <c r="F3" t="str">
        <v>(TP)</v>
      </c>
      <c r="G3" t="str">
        <v>(Ba)</v>
      </c>
      <c r="J3">
        <f>+VALUE(D3)</f>
        <v>4</v>
      </c>
      <c r="K3" t="s">
        <v>93</v>
      </c>
      <c r="L3" t="str">
        <f t="shared" ref="L3:L55" si="0">+F3</f>
        <v>(TP)</v>
      </c>
      <c r="M3" t="str">
        <f t="shared" ref="M3:M8" si="1">+G3</f>
        <v>(Ba)</v>
      </c>
      <c r="N3">
        <v>1</v>
      </c>
      <c r="P3">
        <f t="shared" ref="P3:P55" si="2">+IF(N3=1,J3,"")</f>
        <v>4</v>
      </c>
      <c r="Q3" t="str">
        <f t="shared" ref="Q3:Q55" si="3">+IF(O3=1,J3,"")</f>
        <v/>
      </c>
    </row>
    <row r="4" spans="1:17" x14ac:dyDescent="0.3">
      <c r="A4">
        <v>1</v>
      </c>
      <c r="B4" t="str">
        <f>+'Malla curricular'!B36</f>
        <v>Dibujo Asistido por Computador</v>
      </c>
      <c r="C4" t="str">
        <f>+'Malla curricular'!C36</f>
        <v>2 créditos (TP) (Ps)</v>
      </c>
      <c r="D4" t="str" cm="1">
        <f t="array" ref="D4:G4">_xlfn.TEXTSPLIT(C4," ")</f>
        <v>2</v>
      </c>
      <c r="E4" t="str">
        <v>créditos</v>
      </c>
      <c r="F4" t="str">
        <v>(TP)</v>
      </c>
      <c r="G4" t="str">
        <v>(Ps)</v>
      </c>
      <c r="J4">
        <f t="shared" ref="J4:J50" si="4">+VALUE(D4)</f>
        <v>2</v>
      </c>
      <c r="K4" t="s">
        <v>93</v>
      </c>
      <c r="L4" t="str">
        <f t="shared" si="0"/>
        <v>(TP)</v>
      </c>
      <c r="M4" t="str">
        <f t="shared" si="1"/>
        <v>(Ps)</v>
      </c>
      <c r="N4">
        <v>1</v>
      </c>
      <c r="P4">
        <f t="shared" si="2"/>
        <v>2</v>
      </c>
      <c r="Q4" t="str">
        <f t="shared" si="3"/>
        <v/>
      </c>
    </row>
    <row r="5" spans="1:17" x14ac:dyDescent="0.3">
      <c r="A5">
        <v>1</v>
      </c>
      <c r="B5" t="str">
        <f>+'Malla curricular'!B37</f>
        <v>Introducción a la Ingeniería de Procesos</v>
      </c>
      <c r="C5" t="str">
        <f>+'Malla curricular'!C37</f>
        <v>2 créditos (T) (Ps)</v>
      </c>
      <c r="D5" t="str" cm="1">
        <f t="array" ref="D5:G5">_xlfn.TEXTSPLIT(C5," ")</f>
        <v>2</v>
      </c>
      <c r="E5" t="str">
        <v>créditos</v>
      </c>
      <c r="F5" t="str">
        <v>(T)</v>
      </c>
      <c r="G5" t="str">
        <v>(Ps)</v>
      </c>
      <c r="J5">
        <f t="shared" si="4"/>
        <v>2</v>
      </c>
      <c r="K5" t="s">
        <v>93</v>
      </c>
      <c r="L5" t="str">
        <f t="shared" si="0"/>
        <v>(T)</v>
      </c>
      <c r="M5" t="str">
        <f t="shared" si="1"/>
        <v>(Ps)</v>
      </c>
      <c r="N5">
        <v>1</v>
      </c>
      <c r="P5">
        <f t="shared" si="2"/>
        <v>2</v>
      </c>
      <c r="Q5" t="str">
        <f t="shared" si="3"/>
        <v/>
      </c>
    </row>
    <row r="6" spans="1:17" x14ac:dyDescent="0.3">
      <c r="A6">
        <v>1</v>
      </c>
      <c r="B6" t="str">
        <f>+'Malla curricular'!B38</f>
        <v>Procesos Comunicativos</v>
      </c>
      <c r="C6" t="str">
        <f>+'Malla curricular'!C38</f>
        <v>2 créditos (T) (Ba)</v>
      </c>
      <c r="D6" t="str" cm="1">
        <f t="array" ref="D6:G6">_xlfn.TEXTSPLIT(C6," ")</f>
        <v>2</v>
      </c>
      <c r="E6" t="str">
        <v>créditos</v>
      </c>
      <c r="F6" t="str">
        <v>(T)</v>
      </c>
      <c r="G6" t="str">
        <v>(Ba)</v>
      </c>
      <c r="J6">
        <f t="shared" si="4"/>
        <v>2</v>
      </c>
      <c r="K6" t="s">
        <v>93</v>
      </c>
      <c r="L6" t="str">
        <f t="shared" si="0"/>
        <v>(T)</v>
      </c>
      <c r="M6" t="str">
        <f t="shared" si="1"/>
        <v>(Ba)</v>
      </c>
      <c r="N6">
        <v>1</v>
      </c>
      <c r="P6">
        <f t="shared" si="2"/>
        <v>2</v>
      </c>
      <c r="Q6" t="str">
        <f t="shared" si="3"/>
        <v/>
      </c>
    </row>
    <row r="7" spans="1:17" x14ac:dyDescent="0.3">
      <c r="A7">
        <v>1</v>
      </c>
      <c r="B7" t="str">
        <f>+'Malla curricular'!B39</f>
        <v>Desarrollo del Pensamiento Lógico Matemático</v>
      </c>
      <c r="C7" t="str">
        <f>+'Malla curricular'!C39</f>
        <v>2 créditos (T) (Ba)</v>
      </c>
      <c r="D7" t="str" cm="1">
        <f t="array" ref="D7:G7">_xlfn.TEXTSPLIT(C7," ")</f>
        <v>2</v>
      </c>
      <c r="E7" t="str">
        <v>créditos</v>
      </c>
      <c r="F7" t="str">
        <v>(T)</v>
      </c>
      <c r="G7" t="str">
        <v>(Ba)</v>
      </c>
      <c r="J7">
        <f t="shared" si="4"/>
        <v>2</v>
      </c>
      <c r="K7" t="s">
        <v>93</v>
      </c>
      <c r="L7" t="str">
        <f t="shared" si="0"/>
        <v>(T)</v>
      </c>
      <c r="M7" t="str">
        <f t="shared" si="1"/>
        <v>(Ba)</v>
      </c>
      <c r="N7">
        <v>1</v>
      </c>
      <c r="P7">
        <f t="shared" si="2"/>
        <v>2</v>
      </c>
      <c r="Q7" t="str">
        <f t="shared" si="3"/>
        <v/>
      </c>
    </row>
    <row r="8" spans="1:17" x14ac:dyDescent="0.3">
      <c r="A8">
        <v>2</v>
      </c>
      <c r="B8" t="str">
        <f>+'Malla curricular'!E34</f>
        <v>Cálculo Integral</v>
      </c>
      <c r="C8" t="str">
        <f>+'Malla curricular'!F34</f>
        <v>4 créditos (T) (Ba)</v>
      </c>
      <c r="D8" t="str" cm="1">
        <f t="array" ref="D8:G8">_xlfn.TEXTSPLIT(C8," ")</f>
        <v>4</v>
      </c>
      <c r="E8" t="str">
        <v>créditos</v>
      </c>
      <c r="F8" t="str">
        <v>(T)</v>
      </c>
      <c r="G8" t="str">
        <v>(Ba)</v>
      </c>
      <c r="H8" t="str">
        <f>+B2</f>
        <v xml:space="preserve">Cálculo Diferencial  </v>
      </c>
      <c r="J8">
        <f t="shared" si="4"/>
        <v>4</v>
      </c>
      <c r="K8" t="s">
        <v>93</v>
      </c>
      <c r="L8" t="str">
        <f t="shared" si="0"/>
        <v>(T)</v>
      </c>
      <c r="M8" t="str">
        <f t="shared" si="1"/>
        <v>(Ba)</v>
      </c>
      <c r="N8">
        <v>1</v>
      </c>
      <c r="P8">
        <f t="shared" si="2"/>
        <v>4</v>
      </c>
      <c r="Q8" t="str">
        <f t="shared" si="3"/>
        <v/>
      </c>
    </row>
    <row r="9" spans="1:17" x14ac:dyDescent="0.3">
      <c r="A9">
        <v>2</v>
      </c>
      <c r="B9" t="str">
        <f>+'Malla curricular'!E35</f>
        <v xml:space="preserve">Álgebra Lineal </v>
      </c>
      <c r="C9" t="str">
        <f>+'Malla curricular'!F35</f>
        <v>3 créditos (T) (Ba)</v>
      </c>
      <c r="D9" t="str" cm="1">
        <f t="array" ref="D9:G9">_xlfn.TEXTSPLIT(C9," ")</f>
        <v>3</v>
      </c>
      <c r="E9" t="str">
        <v>créditos</v>
      </c>
      <c r="F9" t="str">
        <v>(T)</v>
      </c>
      <c r="G9" t="str">
        <v>(Ba)</v>
      </c>
      <c r="J9">
        <f t="shared" si="4"/>
        <v>3</v>
      </c>
      <c r="K9" t="s">
        <v>93</v>
      </c>
      <c r="L9" t="str">
        <f t="shared" si="0"/>
        <v>(T)</v>
      </c>
      <c r="M9" t="str">
        <f t="shared" ref="M9:M55" si="5">+G9</f>
        <v>(Ba)</v>
      </c>
      <c r="N9">
        <v>1</v>
      </c>
      <c r="P9">
        <f t="shared" si="2"/>
        <v>3</v>
      </c>
      <c r="Q9" t="str">
        <f t="shared" si="3"/>
        <v/>
      </c>
    </row>
    <row r="10" spans="1:17" x14ac:dyDescent="0.3">
      <c r="A10">
        <v>2</v>
      </c>
      <c r="B10" t="str">
        <f>+'Malla curricular'!E36</f>
        <v>Química Analítica e Instrumental</v>
      </c>
      <c r="C10" t="str">
        <f>+'Malla curricular'!F36</f>
        <v>3 créditos (TP) (Ba)</v>
      </c>
      <c r="D10" t="str" cm="1">
        <f t="array" ref="D10:G10">_xlfn.TEXTSPLIT(C10," ")</f>
        <v>3</v>
      </c>
      <c r="E10" t="str">
        <v>créditos</v>
      </c>
      <c r="F10" t="str">
        <v>(TP)</v>
      </c>
      <c r="G10" t="str">
        <v>(Ba)</v>
      </c>
      <c r="H10" t="str">
        <f>+B3</f>
        <v>Química Básica</v>
      </c>
      <c r="J10">
        <f t="shared" si="4"/>
        <v>3</v>
      </c>
      <c r="K10" t="s">
        <v>93</v>
      </c>
      <c r="L10" t="str">
        <f t="shared" si="0"/>
        <v>(TP)</v>
      </c>
      <c r="M10" t="str">
        <f t="shared" si="5"/>
        <v>(Ba)</v>
      </c>
      <c r="N10">
        <v>1</v>
      </c>
      <c r="P10">
        <f t="shared" si="2"/>
        <v>3</v>
      </c>
      <c r="Q10" t="str">
        <f t="shared" si="3"/>
        <v/>
      </c>
    </row>
    <row r="11" spans="1:17" x14ac:dyDescent="0.3">
      <c r="A11">
        <v>2</v>
      </c>
      <c r="B11" t="str">
        <f>+'Malla curricular'!E37</f>
        <v>Física Mecánica</v>
      </c>
      <c r="C11" t="str">
        <f>+'Malla curricular'!F37</f>
        <v>4 créditos (TP) (Ba)</v>
      </c>
      <c r="D11" t="str" cm="1">
        <f t="array" ref="D11:G11">_xlfn.TEXTSPLIT(C11," ")</f>
        <v>4</v>
      </c>
      <c r="E11" t="str">
        <v>créditos</v>
      </c>
      <c r="F11" t="str">
        <v>(TP)</v>
      </c>
      <c r="G11" t="str">
        <v>(Ba)</v>
      </c>
      <c r="J11">
        <f t="shared" si="4"/>
        <v>4</v>
      </c>
      <c r="K11" t="s">
        <v>93</v>
      </c>
      <c r="L11" t="str">
        <f t="shared" si="0"/>
        <v>(TP)</v>
      </c>
      <c r="M11" t="str">
        <f t="shared" si="5"/>
        <v>(Ba)</v>
      </c>
      <c r="N11">
        <v>1</v>
      </c>
      <c r="P11">
        <f t="shared" si="2"/>
        <v>4</v>
      </c>
      <c r="Q11" t="str">
        <f t="shared" si="3"/>
        <v/>
      </c>
    </row>
    <row r="12" spans="1:17" x14ac:dyDescent="0.3">
      <c r="A12">
        <v>2</v>
      </c>
      <c r="B12" t="str">
        <f>+'Malla curricular'!E38</f>
        <v>Cátedra Democracia y Paz</v>
      </c>
      <c r="C12" t="str">
        <f>+'Malla curricular'!F38</f>
        <v>2 créditos (T) (Co)</v>
      </c>
      <c r="D12" t="str" cm="1">
        <f t="array" ref="D12:G12">_xlfn.TEXTSPLIT(C12," ")</f>
        <v>2</v>
      </c>
      <c r="E12" t="str">
        <v>créditos</v>
      </c>
      <c r="F12" t="str">
        <v>(T)</v>
      </c>
      <c r="G12" t="str">
        <v>(Co)</v>
      </c>
      <c r="J12">
        <f t="shared" si="4"/>
        <v>2</v>
      </c>
      <c r="K12" t="s">
        <v>93</v>
      </c>
      <c r="L12" t="str">
        <f t="shared" si="0"/>
        <v>(T)</v>
      </c>
      <c r="M12" t="str">
        <f t="shared" si="5"/>
        <v>(Co)</v>
      </c>
      <c r="N12">
        <v>1</v>
      </c>
      <c r="P12">
        <f t="shared" si="2"/>
        <v>2</v>
      </c>
      <c r="Q12" t="str">
        <f t="shared" si="3"/>
        <v/>
      </c>
    </row>
    <row r="13" spans="1:17" x14ac:dyDescent="0.3">
      <c r="A13">
        <v>2</v>
      </c>
      <c r="B13" t="str">
        <f>+'Malla curricular'!E39</f>
        <v>Cátedra Orinoquía</v>
      </c>
      <c r="C13" t="str">
        <f>+'Malla curricular'!F39</f>
        <v>2 créditos (T) (Co)</v>
      </c>
      <c r="D13" t="str" cm="1">
        <f t="array" ref="D13:G13">_xlfn.TEXTSPLIT(C13," ")</f>
        <v>2</v>
      </c>
      <c r="E13" t="str">
        <v>créditos</v>
      </c>
      <c r="F13" t="str">
        <v>(T)</v>
      </c>
      <c r="G13" t="str">
        <v>(Co)</v>
      </c>
      <c r="J13">
        <f t="shared" si="4"/>
        <v>2</v>
      </c>
      <c r="K13" t="s">
        <v>93</v>
      </c>
      <c r="L13" t="str">
        <f t="shared" si="0"/>
        <v>(T)</v>
      </c>
      <c r="M13" t="str">
        <f t="shared" si="5"/>
        <v>(Co)</v>
      </c>
      <c r="N13">
        <v>1</v>
      </c>
      <c r="P13">
        <f t="shared" si="2"/>
        <v>2</v>
      </c>
      <c r="Q13" t="str">
        <f t="shared" si="3"/>
        <v/>
      </c>
    </row>
    <row r="14" spans="1:17" x14ac:dyDescent="0.3">
      <c r="A14">
        <v>3</v>
      </c>
      <c r="B14" t="str">
        <f>+'Malla curricular'!H34</f>
        <v xml:space="preserve">Cálculo Multivariado </v>
      </c>
      <c r="C14" t="str">
        <f>+'Malla curricular'!I34</f>
        <v>4 créditos (T) (Ba)</v>
      </c>
      <c r="D14" t="str" cm="1">
        <f t="array" ref="D14:G14">_xlfn.TEXTSPLIT(C14," ")</f>
        <v>4</v>
      </c>
      <c r="E14" t="str">
        <v>créditos</v>
      </c>
      <c r="F14" t="str">
        <v>(T)</v>
      </c>
      <c r="G14" t="str">
        <v>(Ba)</v>
      </c>
      <c r="H14" t="str">
        <f>+B8</f>
        <v>Cálculo Integral</v>
      </c>
      <c r="J14">
        <f t="shared" si="4"/>
        <v>4</v>
      </c>
      <c r="K14" t="s">
        <v>93</v>
      </c>
      <c r="L14" t="str">
        <f t="shared" si="0"/>
        <v>(T)</v>
      </c>
      <c r="M14" t="str">
        <f t="shared" si="5"/>
        <v>(Ba)</v>
      </c>
      <c r="N14">
        <v>1</v>
      </c>
      <c r="P14">
        <f t="shared" si="2"/>
        <v>4</v>
      </c>
      <c r="Q14" t="str">
        <f t="shared" si="3"/>
        <v/>
      </c>
    </row>
    <row r="15" spans="1:17" x14ac:dyDescent="0.3">
      <c r="A15">
        <v>3</v>
      </c>
      <c r="B15" t="str">
        <f>+'Malla curricular'!H35</f>
        <v xml:space="preserve">Termodinámica </v>
      </c>
      <c r="C15" t="str">
        <f>+'Malla curricular'!I35</f>
        <v>3 créditos (TP) (Ba)</v>
      </c>
      <c r="D15" t="str" cm="1">
        <f t="array" ref="D15:G15">_xlfn.TEXTSPLIT(C15," ")</f>
        <v>3</v>
      </c>
      <c r="E15" t="str">
        <v>créditos</v>
      </c>
      <c r="F15" t="str">
        <v>(TP)</v>
      </c>
      <c r="G15" t="str">
        <v>(Ba)</v>
      </c>
      <c r="H15" t="str">
        <f>+B11</f>
        <v>Física Mecánica</v>
      </c>
      <c r="J15">
        <f t="shared" si="4"/>
        <v>3</v>
      </c>
      <c r="K15" t="s">
        <v>93</v>
      </c>
      <c r="L15" t="str">
        <f t="shared" si="0"/>
        <v>(TP)</v>
      </c>
      <c r="M15" t="str">
        <f t="shared" si="5"/>
        <v>(Ba)</v>
      </c>
      <c r="N15">
        <v>1</v>
      </c>
      <c r="P15">
        <f t="shared" si="2"/>
        <v>3</v>
      </c>
      <c r="Q15" t="str">
        <f t="shared" si="3"/>
        <v/>
      </c>
    </row>
    <row r="16" spans="1:17" x14ac:dyDescent="0.3">
      <c r="A16">
        <v>3</v>
      </c>
      <c r="B16" t="str">
        <f>+'Malla curricular'!H36</f>
        <v>Química Orgánica</v>
      </c>
      <c r="C16" t="str">
        <f>+'Malla curricular'!I36</f>
        <v>3 créditos (TP) (Ba)</v>
      </c>
      <c r="D16" t="str" cm="1">
        <f t="array" ref="D16:G16">_xlfn.TEXTSPLIT(C16," ")</f>
        <v>3</v>
      </c>
      <c r="E16" t="str">
        <v>créditos</v>
      </c>
      <c r="F16" t="str">
        <v>(TP)</v>
      </c>
      <c r="G16" t="str">
        <v>(Ba)</v>
      </c>
      <c r="H16" t="str">
        <f>+B10</f>
        <v>Química Analítica e Instrumental</v>
      </c>
      <c r="J16">
        <f t="shared" si="4"/>
        <v>3</v>
      </c>
      <c r="K16" t="s">
        <v>93</v>
      </c>
      <c r="L16" t="str">
        <f t="shared" si="0"/>
        <v>(TP)</v>
      </c>
      <c r="M16" t="str">
        <f t="shared" si="5"/>
        <v>(Ba)</v>
      </c>
      <c r="N16">
        <v>1</v>
      </c>
      <c r="P16">
        <f t="shared" si="2"/>
        <v>3</v>
      </c>
      <c r="Q16" t="str">
        <f t="shared" si="3"/>
        <v/>
      </c>
    </row>
    <row r="17" spans="1:17" x14ac:dyDescent="0.3">
      <c r="A17">
        <v>3</v>
      </c>
      <c r="B17" t="str">
        <f>+'Malla curricular'!H37</f>
        <v xml:space="preserve">Electricidad y 
Magnetismo </v>
      </c>
      <c r="C17" t="str">
        <f>+'Malla curricular'!I37</f>
        <v>3 créditos (TP) (Ba)</v>
      </c>
      <c r="D17" t="str" cm="1">
        <f t="array" ref="D17:G17">_xlfn.TEXTSPLIT(C17," ")</f>
        <v>3</v>
      </c>
      <c r="E17" t="str">
        <v>créditos</v>
      </c>
      <c r="F17" t="str">
        <v>(TP)</v>
      </c>
      <c r="G17" t="str">
        <v>(Ba)</v>
      </c>
      <c r="H17" t="str">
        <f>+B11</f>
        <v>Física Mecánica</v>
      </c>
      <c r="J17">
        <f t="shared" si="4"/>
        <v>3</v>
      </c>
      <c r="K17" t="s">
        <v>93</v>
      </c>
      <c r="L17" t="str">
        <f t="shared" si="0"/>
        <v>(TP)</v>
      </c>
      <c r="M17" t="str">
        <f t="shared" si="5"/>
        <v>(Ba)</v>
      </c>
      <c r="N17">
        <v>1</v>
      </c>
      <c r="P17">
        <f t="shared" si="2"/>
        <v>3</v>
      </c>
      <c r="Q17" t="str">
        <f t="shared" si="3"/>
        <v/>
      </c>
    </row>
    <row r="18" spans="1:17" x14ac:dyDescent="0.3">
      <c r="A18">
        <v>3</v>
      </c>
      <c r="B18" t="str">
        <f>+'Malla curricular'!H38</f>
        <v>Probabilidad y Estadística</v>
      </c>
      <c r="C18" t="str">
        <f>+'Malla curricular'!I38</f>
        <v>3 créditos (T) (Ba)</v>
      </c>
      <c r="D18" t="str" cm="1">
        <f t="array" ref="D18:G18">_xlfn.TEXTSPLIT(C18," ")</f>
        <v>3</v>
      </c>
      <c r="E18" t="str">
        <v>créditos</v>
      </c>
      <c r="F18" t="str">
        <v>(T)</v>
      </c>
      <c r="G18" t="str">
        <v>(Ba)</v>
      </c>
      <c r="J18">
        <f t="shared" si="4"/>
        <v>3</v>
      </c>
      <c r="K18" t="s">
        <v>93</v>
      </c>
      <c r="L18" t="str">
        <f t="shared" si="0"/>
        <v>(T)</v>
      </c>
      <c r="M18" t="str">
        <f t="shared" si="5"/>
        <v>(Ba)</v>
      </c>
      <c r="N18">
        <v>1</v>
      </c>
      <c r="P18">
        <f t="shared" si="2"/>
        <v>3</v>
      </c>
      <c r="Q18" t="str">
        <f t="shared" si="3"/>
        <v/>
      </c>
    </row>
    <row r="19" spans="1:17" x14ac:dyDescent="0.3">
      <c r="A19">
        <v>3</v>
      </c>
      <c r="B19" t="str">
        <f>+'Malla curricular'!H39</f>
        <v xml:space="preserve">Ciencia, Tecnología y 
Desarrollo </v>
      </c>
      <c r="C19" t="str">
        <f>+'Malla curricular'!I39</f>
        <v>2 créditos (T) (Co)</v>
      </c>
      <c r="D19" t="str" cm="1">
        <f t="array" ref="D19:G19">_xlfn.TEXTSPLIT(C19," ")</f>
        <v>2</v>
      </c>
      <c r="E19" t="str">
        <v>créditos</v>
      </c>
      <c r="F19" t="str">
        <v>(T)</v>
      </c>
      <c r="G19" t="str">
        <v>(Co)</v>
      </c>
      <c r="J19">
        <f t="shared" si="4"/>
        <v>2</v>
      </c>
      <c r="K19" t="s">
        <v>93</v>
      </c>
      <c r="L19" t="str">
        <f t="shared" si="0"/>
        <v>(T)</v>
      </c>
      <c r="M19" t="str">
        <f t="shared" si="5"/>
        <v>(Co)</v>
      </c>
      <c r="N19">
        <v>1</v>
      </c>
      <c r="P19">
        <f t="shared" si="2"/>
        <v>2</v>
      </c>
      <c r="Q19" t="str">
        <f t="shared" si="3"/>
        <v/>
      </c>
    </row>
    <row r="20" spans="1:17" x14ac:dyDescent="0.3">
      <c r="A20">
        <v>4</v>
      </c>
      <c r="B20" t="str">
        <f>+'Malla curricular'!K34</f>
        <v>Ecuaciones Diferenciales</v>
      </c>
      <c r="C20" t="str">
        <f>+'Malla curricular'!L34</f>
        <v>3 créditos (T) (Ba)</v>
      </c>
      <c r="D20" t="str" cm="1">
        <f t="array" ref="D20:G20">_xlfn.TEXTSPLIT(C20," ")</f>
        <v>3</v>
      </c>
      <c r="E20" t="str">
        <v>créditos</v>
      </c>
      <c r="F20" t="str">
        <v>(T)</v>
      </c>
      <c r="G20" t="str">
        <v>(Ba)</v>
      </c>
      <c r="H20" t="str">
        <f>+B14</f>
        <v xml:space="preserve">Cálculo Multivariado </v>
      </c>
      <c r="J20">
        <f t="shared" si="4"/>
        <v>3</v>
      </c>
      <c r="K20" t="s">
        <v>93</v>
      </c>
      <c r="L20" t="str">
        <f t="shared" si="0"/>
        <v>(T)</v>
      </c>
      <c r="M20" t="str">
        <f t="shared" si="5"/>
        <v>(Ba)</v>
      </c>
      <c r="N20">
        <v>1</v>
      </c>
      <c r="P20">
        <f t="shared" si="2"/>
        <v>3</v>
      </c>
      <c r="Q20" t="str">
        <f t="shared" si="3"/>
        <v/>
      </c>
    </row>
    <row r="21" spans="1:17" x14ac:dyDescent="0.3">
      <c r="A21">
        <v>4</v>
      </c>
      <c r="B21" t="str">
        <f>+'Malla curricular'!K35</f>
        <v xml:space="preserve">Balance de Materia y 
Energía </v>
      </c>
      <c r="C21" t="str">
        <f>+'Malla curricular'!L35</f>
        <v>3 créditos (TP) (Ps)</v>
      </c>
      <c r="D21" t="str" cm="1">
        <f t="array" ref="D21:G21">_xlfn.TEXTSPLIT(C21," ")</f>
        <v>3</v>
      </c>
      <c r="E21" t="str">
        <v>créditos</v>
      </c>
      <c r="F21" t="str">
        <v>(TP)</v>
      </c>
      <c r="G21" t="str">
        <v>(Ps)</v>
      </c>
      <c r="H21" t="str">
        <f>+B8</f>
        <v>Cálculo Integral</v>
      </c>
      <c r="I21" t="str">
        <f>+B15</f>
        <v xml:space="preserve">Termodinámica </v>
      </c>
      <c r="J21">
        <f t="shared" si="4"/>
        <v>3</v>
      </c>
      <c r="K21" t="s">
        <v>93</v>
      </c>
      <c r="L21" t="str">
        <f t="shared" si="0"/>
        <v>(TP)</v>
      </c>
      <c r="M21" t="str">
        <f t="shared" si="5"/>
        <v>(Ps)</v>
      </c>
      <c r="N21">
        <v>1</v>
      </c>
      <c r="P21">
        <f t="shared" si="2"/>
        <v>3</v>
      </c>
      <c r="Q21" t="str">
        <f t="shared" si="3"/>
        <v/>
      </c>
    </row>
    <row r="22" spans="1:17" x14ac:dyDescent="0.3">
      <c r="A22">
        <v>4</v>
      </c>
      <c r="B22" t="str">
        <f>+'Malla curricular'!K36</f>
        <v xml:space="preserve">Mecánica de Fluidos </v>
      </c>
      <c r="C22" t="str">
        <f>+'Malla curricular'!L36</f>
        <v>3 créditos (TP) (Ps)</v>
      </c>
      <c r="D22" t="str" cm="1">
        <f t="array" ref="D22:G22">_xlfn.TEXTSPLIT(C22," ")</f>
        <v>3</v>
      </c>
      <c r="E22" t="str">
        <v>créditos</v>
      </c>
      <c r="F22" t="str">
        <v>(TP)</v>
      </c>
      <c r="G22" t="str">
        <v>(Ps)</v>
      </c>
      <c r="H22" t="str">
        <f>+B11</f>
        <v>Física Mecánica</v>
      </c>
      <c r="J22">
        <f t="shared" si="4"/>
        <v>3</v>
      </c>
      <c r="K22" t="s">
        <v>93</v>
      </c>
      <c r="L22" t="str">
        <f t="shared" si="0"/>
        <v>(TP)</v>
      </c>
      <c r="M22" t="str">
        <f t="shared" si="5"/>
        <v>(Ps)</v>
      </c>
      <c r="N22">
        <v>1</v>
      </c>
      <c r="P22">
        <f t="shared" si="2"/>
        <v>3</v>
      </c>
      <c r="Q22" t="str">
        <f t="shared" si="3"/>
        <v/>
      </c>
    </row>
    <row r="23" spans="1:17" x14ac:dyDescent="0.3">
      <c r="A23">
        <v>4</v>
      </c>
      <c r="B23" t="str">
        <f>+'Malla curricular'!K37</f>
        <v xml:space="preserve">Diseño de Experimentos </v>
      </c>
      <c r="C23" t="str">
        <f>+'Malla curricular'!L37</f>
        <v>2 créditos (TP) (Ba)</v>
      </c>
      <c r="D23" t="str" cm="1">
        <f t="array" ref="D23:G23">_xlfn.TEXTSPLIT(C23," ")</f>
        <v>2</v>
      </c>
      <c r="E23" t="str">
        <v>créditos</v>
      </c>
      <c r="F23" t="str">
        <v>(TP)</v>
      </c>
      <c r="G23" t="str">
        <v>(Ba)</v>
      </c>
      <c r="H23" t="str">
        <f>+B18</f>
        <v>Probabilidad y Estadística</v>
      </c>
      <c r="J23">
        <f t="shared" si="4"/>
        <v>2</v>
      </c>
      <c r="K23" t="s">
        <v>93</v>
      </c>
      <c r="L23" t="str">
        <f t="shared" si="0"/>
        <v>(TP)</v>
      </c>
      <c r="M23" t="str">
        <f t="shared" si="5"/>
        <v>(Ba)</v>
      </c>
      <c r="N23">
        <v>1</v>
      </c>
      <c r="P23">
        <f t="shared" si="2"/>
        <v>2</v>
      </c>
      <c r="Q23" t="str">
        <f t="shared" si="3"/>
        <v/>
      </c>
    </row>
    <row r="24" spans="1:17" x14ac:dyDescent="0.3">
      <c r="A24">
        <v>4</v>
      </c>
      <c r="B24" t="str">
        <f>+'Malla curricular'!K38</f>
        <v xml:space="preserve">Fundamentos de 
Programación </v>
      </c>
      <c r="C24" t="str">
        <f>+'Malla curricular'!L38</f>
        <v>3 créditos (TP) (Ps)</v>
      </c>
      <c r="D24" t="str" cm="1">
        <f t="array" ref="D24:G24">_xlfn.TEXTSPLIT(C24," ")</f>
        <v>3</v>
      </c>
      <c r="E24" t="str">
        <v>créditos</v>
      </c>
      <c r="F24" t="str">
        <v>(TP)</v>
      </c>
      <c r="G24" t="str">
        <v>(Ps)</v>
      </c>
      <c r="J24">
        <f t="shared" si="4"/>
        <v>3</v>
      </c>
      <c r="K24" t="s">
        <v>93</v>
      </c>
      <c r="L24" t="str">
        <f t="shared" si="0"/>
        <v>(TP)</v>
      </c>
      <c r="M24" t="str">
        <f t="shared" si="5"/>
        <v>(Ps)</v>
      </c>
      <c r="N24">
        <v>1</v>
      </c>
      <c r="P24">
        <f t="shared" si="2"/>
        <v>3</v>
      </c>
      <c r="Q24" t="str">
        <f t="shared" si="3"/>
        <v/>
      </c>
    </row>
    <row r="25" spans="1:17" x14ac:dyDescent="0.3">
      <c r="A25">
        <v>4</v>
      </c>
      <c r="B25" t="str">
        <f>+'Malla curricular'!K39</f>
        <v>Fisicoquímica</v>
      </c>
      <c r="C25" t="str">
        <f>+'Malla curricular'!L39</f>
        <v>3 créditos (TP) (Ba)</v>
      </c>
      <c r="D25" t="str" cm="1">
        <f t="array" ref="D25:G25">_xlfn.TEXTSPLIT(C25," ")</f>
        <v>3</v>
      </c>
      <c r="E25" t="str">
        <v>créditos</v>
      </c>
      <c r="F25" t="str">
        <v>(TP)</v>
      </c>
      <c r="G25" t="str">
        <v>(Ba)</v>
      </c>
      <c r="H25" t="str">
        <f>+B15</f>
        <v xml:space="preserve">Termodinámica </v>
      </c>
      <c r="J25">
        <f t="shared" si="4"/>
        <v>3</v>
      </c>
      <c r="K25" t="s">
        <v>93</v>
      </c>
      <c r="L25" t="str">
        <f t="shared" si="0"/>
        <v>(TP)</v>
      </c>
      <c r="M25" t="str">
        <f t="shared" si="5"/>
        <v>(Ba)</v>
      </c>
      <c r="N25">
        <v>1</v>
      </c>
      <c r="P25">
        <f t="shared" si="2"/>
        <v>3</v>
      </c>
      <c r="Q25" t="str">
        <f t="shared" si="3"/>
        <v/>
      </c>
    </row>
    <row r="26" spans="1:17" x14ac:dyDescent="0.3">
      <c r="A26">
        <v>5</v>
      </c>
      <c r="B26" t="str">
        <f>+'Malla curricular'!N34</f>
        <v xml:space="preserve">Métodos Numéricos </v>
      </c>
      <c r="C26" t="str">
        <f>+'Malla curricular'!O34</f>
        <v>3 créditos (TP) (Ps)</v>
      </c>
      <c r="D26" t="str" cm="1">
        <f t="array" ref="D26:G26">_xlfn.TEXTSPLIT(C26," ")</f>
        <v>3</v>
      </c>
      <c r="E26" t="str">
        <v>créditos</v>
      </c>
      <c r="F26" t="str">
        <v>(TP)</v>
      </c>
      <c r="G26" t="str">
        <v>(Ps)</v>
      </c>
      <c r="J26">
        <f t="shared" si="4"/>
        <v>3</v>
      </c>
      <c r="K26" t="s">
        <v>93</v>
      </c>
      <c r="L26" t="str">
        <f t="shared" si="0"/>
        <v>(TP)</v>
      </c>
      <c r="M26" t="str">
        <f t="shared" si="5"/>
        <v>(Ps)</v>
      </c>
      <c r="N26">
        <v>1</v>
      </c>
      <c r="P26">
        <f t="shared" si="2"/>
        <v>3</v>
      </c>
      <c r="Q26" t="str">
        <f t="shared" si="3"/>
        <v/>
      </c>
    </row>
    <row r="27" spans="1:17" x14ac:dyDescent="0.3">
      <c r="A27">
        <v>5</v>
      </c>
      <c r="B27" t="str">
        <f>+'Malla curricular'!N35</f>
        <v>Transferencia de Calor</v>
      </c>
      <c r="C27" t="str">
        <f>+'Malla curricular'!O35</f>
        <v>3 créditos (TP) (Ps)</v>
      </c>
      <c r="D27" t="str" cm="1">
        <f t="array" ref="D27:G27">_xlfn.TEXTSPLIT(C27," ")</f>
        <v>3</v>
      </c>
      <c r="E27" t="str">
        <v>créditos</v>
      </c>
      <c r="F27" t="str">
        <v>(TP)</v>
      </c>
      <c r="G27" t="str">
        <v>(Ps)</v>
      </c>
      <c r="H27" t="str">
        <f>+B21</f>
        <v xml:space="preserve">Balance de Materia y 
Energía </v>
      </c>
      <c r="I27" t="str">
        <f>+B22</f>
        <v xml:space="preserve">Mecánica de Fluidos </v>
      </c>
      <c r="J27">
        <f t="shared" si="4"/>
        <v>3</v>
      </c>
      <c r="K27" t="s">
        <v>93</v>
      </c>
      <c r="L27" t="str">
        <f t="shared" si="0"/>
        <v>(TP)</v>
      </c>
      <c r="M27" t="str">
        <f t="shared" si="5"/>
        <v>(Ps)</v>
      </c>
      <c r="N27">
        <v>1</v>
      </c>
      <c r="P27">
        <f t="shared" si="2"/>
        <v>3</v>
      </c>
      <c r="Q27" t="str">
        <f t="shared" si="3"/>
        <v/>
      </c>
    </row>
    <row r="28" spans="1:17" x14ac:dyDescent="0.3">
      <c r="A28">
        <v>5</v>
      </c>
      <c r="B28" t="str">
        <f>+'Malla curricular'!N36</f>
        <v>Gestión Integrada</v>
      </c>
      <c r="C28" t="str">
        <f>+'Malla curricular'!O36</f>
        <v>3 créditos (T) (Ps)</v>
      </c>
      <c r="D28" t="str" cm="1">
        <f t="array" ref="D28:G28">_xlfn.TEXTSPLIT(C28," ")</f>
        <v>3</v>
      </c>
      <c r="E28" t="str">
        <v>créditos</v>
      </c>
      <c r="F28" t="str">
        <v>(T)</v>
      </c>
      <c r="G28" t="str">
        <v>(Ps)</v>
      </c>
      <c r="J28">
        <f t="shared" si="4"/>
        <v>3</v>
      </c>
      <c r="K28" t="s">
        <v>93</v>
      </c>
      <c r="L28" t="str">
        <f t="shared" si="0"/>
        <v>(T)</v>
      </c>
      <c r="M28" t="str">
        <f t="shared" si="5"/>
        <v>(Ps)</v>
      </c>
      <c r="N28">
        <v>1</v>
      </c>
      <c r="P28">
        <f t="shared" si="2"/>
        <v>3</v>
      </c>
      <c r="Q28" t="str">
        <f t="shared" si="3"/>
        <v/>
      </c>
    </row>
    <row r="29" spans="1:17" x14ac:dyDescent="0.3">
      <c r="A29">
        <v>5</v>
      </c>
      <c r="B29" t="str">
        <f>+'Malla curricular'!N37</f>
        <v>Manejo de Sólidos</v>
      </c>
      <c r="C29" t="str">
        <f>+'Malla curricular'!O37</f>
        <v>3 créditos (TP) (Ps)</v>
      </c>
      <c r="D29" t="str" cm="1">
        <f t="array" ref="D29:G29">_xlfn.TEXTSPLIT(C29," ")</f>
        <v>3</v>
      </c>
      <c r="E29" t="str">
        <v>créditos</v>
      </c>
      <c r="F29" t="str">
        <v>(TP)</v>
      </c>
      <c r="G29" t="str">
        <v>(Ps)</v>
      </c>
      <c r="J29">
        <f t="shared" si="4"/>
        <v>3</v>
      </c>
      <c r="K29" t="s">
        <v>93</v>
      </c>
      <c r="L29" t="str">
        <f t="shared" si="0"/>
        <v>(TP)</v>
      </c>
      <c r="M29" t="str">
        <f t="shared" si="5"/>
        <v>(Ps)</v>
      </c>
      <c r="N29">
        <v>1</v>
      </c>
      <c r="P29">
        <f t="shared" si="2"/>
        <v>3</v>
      </c>
      <c r="Q29" t="str">
        <f t="shared" si="3"/>
        <v/>
      </c>
    </row>
    <row r="30" spans="1:17" x14ac:dyDescent="0.3">
      <c r="A30">
        <v>5</v>
      </c>
      <c r="B30" t="str">
        <f>+'Malla curricular'!N38</f>
        <v xml:space="preserve">Gestión de Producción </v>
      </c>
      <c r="C30" t="str">
        <f>+'Malla curricular'!O38</f>
        <v>3 créditos (TP) (Ps)</v>
      </c>
      <c r="D30" t="str" cm="1">
        <f t="array" ref="D30:G30">_xlfn.TEXTSPLIT(C30," ")</f>
        <v>3</v>
      </c>
      <c r="E30" t="str">
        <v>créditos</v>
      </c>
      <c r="F30" t="str">
        <v>(TP)</v>
      </c>
      <c r="G30" t="str">
        <v>(Ps)</v>
      </c>
      <c r="J30">
        <f t="shared" si="4"/>
        <v>3</v>
      </c>
      <c r="K30" t="s">
        <v>93</v>
      </c>
      <c r="L30" t="str">
        <f t="shared" si="0"/>
        <v>(TP)</v>
      </c>
      <c r="M30" t="str">
        <f t="shared" si="5"/>
        <v>(Ps)</v>
      </c>
      <c r="N30">
        <v>1</v>
      </c>
      <c r="P30">
        <f t="shared" si="2"/>
        <v>3</v>
      </c>
      <c r="Q30" t="str">
        <f t="shared" si="3"/>
        <v/>
      </c>
    </row>
    <row r="31" spans="1:17" x14ac:dyDescent="0.3">
      <c r="A31">
        <v>5</v>
      </c>
      <c r="B31" t="str">
        <f>+'Malla curricular'!N39</f>
        <v>Ingeniería Económica</v>
      </c>
      <c r="C31" t="str">
        <f>+'Malla curricular'!O39</f>
        <v>3 créditos (T) (Ps)</v>
      </c>
      <c r="D31" t="str" cm="1">
        <f t="array" ref="D31:G31">_xlfn.TEXTSPLIT(C31," ")</f>
        <v>3</v>
      </c>
      <c r="E31" t="str">
        <v>créditos</v>
      </c>
      <c r="F31" t="str">
        <v>(T)</v>
      </c>
      <c r="G31" t="str">
        <v>(Ps)</v>
      </c>
      <c r="J31">
        <f t="shared" si="4"/>
        <v>3</v>
      </c>
      <c r="K31" t="s">
        <v>93</v>
      </c>
      <c r="L31" t="str">
        <f t="shared" si="0"/>
        <v>(T)</v>
      </c>
      <c r="M31" t="str">
        <f t="shared" si="5"/>
        <v>(Ps)</v>
      </c>
      <c r="N31">
        <v>1</v>
      </c>
      <c r="P31">
        <f t="shared" si="2"/>
        <v>3</v>
      </c>
      <c r="Q31" t="str">
        <f t="shared" si="3"/>
        <v/>
      </c>
    </row>
    <row r="32" spans="1:17" x14ac:dyDescent="0.3">
      <c r="A32">
        <v>6</v>
      </c>
      <c r="B32" t="str">
        <f>+'Malla curricular'!Q34</f>
        <v xml:space="preserve">Ingeniería de las 
Reacciones </v>
      </c>
      <c r="C32" t="str">
        <f>+'Malla curricular'!R34</f>
        <v>3 créditos (TP) (Ps)</v>
      </c>
      <c r="D32" t="str" cm="1">
        <f t="array" ref="D32:G32">_xlfn.TEXTSPLIT(C32," ")</f>
        <v>3</v>
      </c>
      <c r="E32" t="str">
        <v>créditos</v>
      </c>
      <c r="F32" t="str">
        <v>(TP)</v>
      </c>
      <c r="G32" t="str">
        <v>(Ps)</v>
      </c>
      <c r="J32">
        <f t="shared" si="4"/>
        <v>3</v>
      </c>
      <c r="K32" t="s">
        <v>93</v>
      </c>
      <c r="L32" t="str">
        <f t="shared" si="0"/>
        <v>(TP)</v>
      </c>
      <c r="M32" t="str">
        <f t="shared" si="5"/>
        <v>(Ps)</v>
      </c>
      <c r="N32">
        <v>1</v>
      </c>
      <c r="P32">
        <f t="shared" si="2"/>
        <v>3</v>
      </c>
      <c r="Q32" t="str">
        <f t="shared" si="3"/>
        <v/>
      </c>
    </row>
    <row r="33" spans="1:17" x14ac:dyDescent="0.3">
      <c r="A33">
        <v>6</v>
      </c>
      <c r="B33" t="str">
        <f>+'Malla curricular'!Q35</f>
        <v>Química Inorgánica</v>
      </c>
      <c r="C33" t="str">
        <f>+'Malla curricular'!R35</f>
        <v>3 créditos (TP) (Ba)</v>
      </c>
      <c r="D33" t="str" cm="1">
        <f t="array" ref="D33:G33">_xlfn.TEXTSPLIT(C33," ")</f>
        <v>3</v>
      </c>
      <c r="E33" t="str">
        <v>créditos</v>
      </c>
      <c r="F33" t="str">
        <v>(TP)</v>
      </c>
      <c r="G33" t="str">
        <v>(Ba)</v>
      </c>
      <c r="J33">
        <f t="shared" si="4"/>
        <v>3</v>
      </c>
      <c r="K33" t="s">
        <v>93</v>
      </c>
      <c r="L33" t="str">
        <f t="shared" si="0"/>
        <v>(TP)</v>
      </c>
      <c r="M33" t="str">
        <f t="shared" si="5"/>
        <v>(Ba)</v>
      </c>
      <c r="N33">
        <v>1</v>
      </c>
      <c r="P33">
        <f t="shared" si="2"/>
        <v>3</v>
      </c>
      <c r="Q33" t="str">
        <f t="shared" si="3"/>
        <v/>
      </c>
    </row>
    <row r="34" spans="1:17" x14ac:dyDescent="0.3">
      <c r="A34">
        <v>6</v>
      </c>
      <c r="B34" t="str">
        <f>+'Malla curricular'!Q36</f>
        <v>Transferencia de Masa</v>
      </c>
      <c r="C34" t="str">
        <f>+'Malla curricular'!R36</f>
        <v>3 créditos (TP) (Ps)</v>
      </c>
      <c r="D34" t="str" cm="1">
        <f t="array" ref="D34:G34">_xlfn.TEXTSPLIT(C34," ")</f>
        <v>3</v>
      </c>
      <c r="E34" t="str">
        <v>créditos</v>
      </c>
      <c r="F34" t="str">
        <v>(TP)</v>
      </c>
      <c r="G34" t="str">
        <v>(Ps)</v>
      </c>
      <c r="H34" t="str">
        <f>+B21</f>
        <v xml:space="preserve">Balance de Materia y 
Energía </v>
      </c>
      <c r="J34">
        <f t="shared" si="4"/>
        <v>3</v>
      </c>
      <c r="K34" t="s">
        <v>93</v>
      </c>
      <c r="L34" t="str">
        <f t="shared" si="0"/>
        <v>(TP)</v>
      </c>
      <c r="M34" t="str">
        <f t="shared" si="5"/>
        <v>(Ps)</v>
      </c>
      <c r="N34">
        <v>1</v>
      </c>
      <c r="P34">
        <f t="shared" si="2"/>
        <v>3</v>
      </c>
      <c r="Q34" t="str">
        <f t="shared" si="3"/>
        <v/>
      </c>
    </row>
    <row r="35" spans="1:17" x14ac:dyDescent="0.3">
      <c r="A35">
        <v>6</v>
      </c>
      <c r="B35" t="str">
        <f>+'Malla curricular'!Q37</f>
        <v>Procesos de Manufactura</v>
      </c>
      <c r="C35" t="str">
        <f>+'Malla curricular'!R37</f>
        <v>3 créditos (TP) (Ps)</v>
      </c>
      <c r="D35" t="str" cm="1">
        <f t="array" ref="D35:G35">_xlfn.TEXTSPLIT(C35," ")</f>
        <v>3</v>
      </c>
      <c r="E35" t="str">
        <v>créditos</v>
      </c>
      <c r="F35" t="str">
        <v>(TP)</v>
      </c>
      <c r="G35" t="str">
        <v>(Ps)</v>
      </c>
      <c r="J35">
        <f t="shared" si="4"/>
        <v>3</v>
      </c>
      <c r="K35" t="s">
        <v>93</v>
      </c>
      <c r="L35" t="str">
        <f t="shared" si="0"/>
        <v>(TP)</v>
      </c>
      <c r="M35" t="str">
        <f t="shared" si="5"/>
        <v>(Ps)</v>
      </c>
      <c r="N35">
        <v>1</v>
      </c>
      <c r="P35">
        <f t="shared" si="2"/>
        <v>3</v>
      </c>
      <c r="Q35" t="str">
        <f t="shared" si="3"/>
        <v/>
      </c>
    </row>
    <row r="36" spans="1:17" x14ac:dyDescent="0.3">
      <c r="A36">
        <v>6</v>
      </c>
      <c r="B36" t="str">
        <f>+'Malla curricular'!Q38</f>
        <v>Procesos Industriales</v>
      </c>
      <c r="C36" t="str">
        <f>+'Malla curricular'!R38</f>
        <v>3 créditos (TP) (Ps)</v>
      </c>
      <c r="D36" t="str" cm="1">
        <f t="array" ref="D36:G36">_xlfn.TEXTSPLIT(C36," ")</f>
        <v>3</v>
      </c>
      <c r="E36" t="str">
        <v>créditos</v>
      </c>
      <c r="F36" t="str">
        <v>(TP)</v>
      </c>
      <c r="G36" t="str">
        <v>(Ps)</v>
      </c>
      <c r="J36">
        <f t="shared" si="4"/>
        <v>3</v>
      </c>
      <c r="K36" t="s">
        <v>93</v>
      </c>
      <c r="L36" t="str">
        <f t="shared" si="0"/>
        <v>(TP)</v>
      </c>
      <c r="M36" t="str">
        <f t="shared" si="5"/>
        <v>(Ps)</v>
      </c>
      <c r="N36">
        <v>1</v>
      </c>
      <c r="P36">
        <f t="shared" si="2"/>
        <v>3</v>
      </c>
      <c r="Q36" t="str">
        <f t="shared" si="3"/>
        <v/>
      </c>
    </row>
    <row r="37" spans="1:17" x14ac:dyDescent="0.3">
      <c r="A37">
        <v>6</v>
      </c>
      <c r="B37" t="str">
        <f>+'Malla curricular'!Q39</f>
        <v xml:space="preserve">Logística y Distribución Industrial </v>
      </c>
      <c r="C37" t="str">
        <f>+'Malla curricular'!R39</f>
        <v>3 créditos (TP) (Ps)</v>
      </c>
      <c r="D37" t="str" cm="1">
        <f t="array" ref="D37:G37">_xlfn.TEXTSPLIT(C37," ")</f>
        <v>3</v>
      </c>
      <c r="E37" t="str">
        <v>créditos</v>
      </c>
      <c r="F37" t="str">
        <v>(TP)</v>
      </c>
      <c r="G37" t="str">
        <v>(Ps)</v>
      </c>
      <c r="J37">
        <f>+VALUE(D37)</f>
        <v>3</v>
      </c>
      <c r="K37" t="s">
        <v>93</v>
      </c>
      <c r="L37" t="str">
        <f t="shared" si="0"/>
        <v>(TP)</v>
      </c>
      <c r="M37" t="str">
        <f t="shared" si="5"/>
        <v>(Ps)</v>
      </c>
      <c r="N37">
        <v>1</v>
      </c>
      <c r="P37">
        <f t="shared" si="2"/>
        <v>3</v>
      </c>
      <c r="Q37" t="str">
        <f t="shared" si="3"/>
        <v/>
      </c>
    </row>
    <row r="38" spans="1:17" x14ac:dyDescent="0.3">
      <c r="A38">
        <v>7</v>
      </c>
      <c r="B38" t="str">
        <f>+'Malla curricular'!T34</f>
        <v xml:space="preserve">Ciencia de los Materiales </v>
      </c>
      <c r="C38" t="str">
        <f>+'Malla curricular'!U34</f>
        <v>3 créditos (TP) (Ps)</v>
      </c>
      <c r="D38" t="str" cm="1">
        <f t="array" ref="D38:G38">_xlfn.TEXTSPLIT(C38," ")</f>
        <v>3</v>
      </c>
      <c r="E38" t="str">
        <v>créditos</v>
      </c>
      <c r="F38" t="str">
        <v>(TP)</v>
      </c>
      <c r="G38" t="str">
        <v>(Ps)</v>
      </c>
      <c r="J38">
        <f t="shared" si="4"/>
        <v>3</v>
      </c>
      <c r="K38" t="s">
        <v>93</v>
      </c>
      <c r="L38" t="str">
        <f t="shared" si="0"/>
        <v>(TP)</v>
      </c>
      <c r="M38" t="str">
        <f t="shared" si="5"/>
        <v>(Ps)</v>
      </c>
      <c r="N38">
        <v>1</v>
      </c>
      <c r="P38">
        <f t="shared" si="2"/>
        <v>3</v>
      </c>
      <c r="Q38" t="str">
        <f t="shared" si="3"/>
        <v/>
      </c>
    </row>
    <row r="39" spans="1:17" x14ac:dyDescent="0.3">
      <c r="A39">
        <v>7</v>
      </c>
      <c r="B39" t="str">
        <f>+'Malla curricular'!T35</f>
        <v>Electiva Profesional I</v>
      </c>
      <c r="C39" t="str">
        <f>+'Malla curricular'!U35</f>
        <v>3 créditos (TP) (Ps)</v>
      </c>
      <c r="D39" t="str" cm="1">
        <f t="array" ref="D39:G39">_xlfn.TEXTSPLIT(C39," ")</f>
        <v>3</v>
      </c>
      <c r="E39" t="str">
        <v>créditos</v>
      </c>
      <c r="F39" t="str">
        <v>(TP)</v>
      </c>
      <c r="G39" t="str">
        <v>(Ps)</v>
      </c>
      <c r="J39">
        <f t="shared" si="4"/>
        <v>3</v>
      </c>
      <c r="K39" t="s">
        <v>93</v>
      </c>
      <c r="L39" t="str">
        <f t="shared" si="0"/>
        <v>(TP)</v>
      </c>
      <c r="M39" t="str">
        <f t="shared" si="5"/>
        <v>(Ps)</v>
      </c>
      <c r="O39">
        <v>1</v>
      </c>
      <c r="P39" t="str">
        <f t="shared" si="2"/>
        <v/>
      </c>
      <c r="Q39">
        <f t="shared" si="3"/>
        <v>3</v>
      </c>
    </row>
    <row r="40" spans="1:17" x14ac:dyDescent="0.3">
      <c r="A40">
        <v>7</v>
      </c>
      <c r="B40" t="str">
        <f>+'Malla curricular'!T36</f>
        <v xml:space="preserve">Operaciones Unitarias </v>
      </c>
      <c r="C40" t="str">
        <f>+'Malla curricular'!U36</f>
        <v>3 créditos (TP) (Ps)</v>
      </c>
      <c r="D40" t="str" cm="1">
        <f t="array" ref="D40:G40">_xlfn.TEXTSPLIT(C40," ")</f>
        <v>3</v>
      </c>
      <c r="E40" t="str">
        <v>créditos</v>
      </c>
      <c r="F40" t="str">
        <v>(TP)</v>
      </c>
      <c r="G40" t="str">
        <v>(Ps)</v>
      </c>
      <c r="H40" t="str">
        <f>+B34</f>
        <v>Transferencia de Masa</v>
      </c>
      <c r="J40">
        <f t="shared" ref="J40" si="6">+VALUE(D40)</f>
        <v>3</v>
      </c>
      <c r="K40" t="s">
        <v>93</v>
      </c>
      <c r="L40" t="str">
        <f t="shared" si="0"/>
        <v>(TP)</v>
      </c>
      <c r="M40" t="str">
        <f t="shared" si="5"/>
        <v>(Ps)</v>
      </c>
      <c r="N40">
        <v>1</v>
      </c>
      <c r="P40">
        <f t="shared" si="2"/>
        <v>3</v>
      </c>
      <c r="Q40" t="str">
        <f t="shared" si="3"/>
        <v/>
      </c>
    </row>
    <row r="41" spans="1:17" x14ac:dyDescent="0.3">
      <c r="A41">
        <v>7</v>
      </c>
      <c r="B41" t="str">
        <f>+'Malla curricular'!T37</f>
        <v>Diseño de Productos</v>
      </c>
      <c r="C41" t="str">
        <f>+'Malla curricular'!U37</f>
        <v>2 créditos (TP) (Ps)</v>
      </c>
      <c r="D41" t="str" cm="1">
        <f t="array" ref="D41:G41">_xlfn.TEXTSPLIT(C41," ")</f>
        <v>2</v>
      </c>
      <c r="E41" t="str">
        <v>créditos</v>
      </c>
      <c r="F41" t="str">
        <v>(TP)</v>
      </c>
      <c r="G41" t="str">
        <v>(Ps)</v>
      </c>
      <c r="J41">
        <f>+VALUE(D41)</f>
        <v>2</v>
      </c>
      <c r="K41" t="s">
        <v>93</v>
      </c>
      <c r="L41" t="str">
        <f t="shared" si="0"/>
        <v>(TP)</v>
      </c>
      <c r="M41" t="str">
        <f t="shared" si="5"/>
        <v>(Ps)</v>
      </c>
      <c r="N41">
        <v>1</v>
      </c>
      <c r="P41">
        <f t="shared" si="2"/>
        <v>2</v>
      </c>
      <c r="Q41" t="str">
        <f t="shared" si="3"/>
        <v/>
      </c>
    </row>
    <row r="42" spans="1:17" x14ac:dyDescent="0.3">
      <c r="A42">
        <v>7</v>
      </c>
      <c r="B42" t="str">
        <f>+'Malla curricular'!T38</f>
        <v>Control y Automatización de Procesos Industriales</v>
      </c>
      <c r="C42" t="str">
        <f>+'Malla curricular'!U38</f>
        <v>3 créditos (TP) (Ps)</v>
      </c>
      <c r="D42" t="str" cm="1">
        <f t="array" ref="D42:G42">_xlfn.TEXTSPLIT(C42," ")</f>
        <v>3</v>
      </c>
      <c r="E42" t="str">
        <v>créditos</v>
      </c>
      <c r="F42" t="str">
        <v>(TP)</v>
      </c>
      <c r="G42" t="str">
        <v>(Ps)</v>
      </c>
      <c r="H42" t="str">
        <f>+B36</f>
        <v>Procesos Industriales</v>
      </c>
      <c r="J42">
        <f t="shared" ref="J42:J43" si="7">+VALUE(D42)</f>
        <v>3</v>
      </c>
      <c r="K42" t="s">
        <v>93</v>
      </c>
      <c r="L42" t="str">
        <f t="shared" ref="L42:L43" si="8">+F42</f>
        <v>(TP)</v>
      </c>
      <c r="M42" t="str">
        <f t="shared" ref="M42:M43" si="9">+G42</f>
        <v>(Ps)</v>
      </c>
      <c r="N42">
        <v>1</v>
      </c>
      <c r="P42">
        <f t="shared" si="2"/>
        <v>3</v>
      </c>
      <c r="Q42" t="str">
        <f t="shared" si="3"/>
        <v/>
      </c>
    </row>
    <row r="43" spans="1:17" x14ac:dyDescent="0.3">
      <c r="A43">
        <v>7</v>
      </c>
      <c r="B43" t="str">
        <f>+'Malla curricular'!T39</f>
        <v xml:space="preserve">Curso Profundización I </v>
      </c>
      <c r="C43" t="str">
        <f>+'Malla curricular'!U39</f>
        <v>4 créditos (TP) (Pz)</v>
      </c>
      <c r="D43" t="str" cm="1">
        <f t="array" ref="D43:G43">_xlfn.TEXTSPLIT(C43," ")</f>
        <v>4</v>
      </c>
      <c r="E43" t="str">
        <v>créditos</v>
      </c>
      <c r="F43" t="str">
        <v>(TP)</v>
      </c>
      <c r="G43" t="str">
        <v>(Pz)</v>
      </c>
      <c r="J43">
        <f t="shared" si="7"/>
        <v>4</v>
      </c>
      <c r="K43" t="s">
        <v>93</v>
      </c>
      <c r="L43" t="str">
        <f t="shared" si="8"/>
        <v>(TP)</v>
      </c>
      <c r="M43" t="str">
        <f t="shared" si="9"/>
        <v>(Pz)</v>
      </c>
      <c r="O43">
        <v>1</v>
      </c>
      <c r="P43" t="str">
        <f t="shared" si="2"/>
        <v/>
      </c>
      <c r="Q43">
        <f t="shared" si="3"/>
        <v>4</v>
      </c>
    </row>
    <row r="44" spans="1:17" x14ac:dyDescent="0.3">
      <c r="A44">
        <v>8</v>
      </c>
      <c r="B44" t="str">
        <f>+'Malla curricular'!W34</f>
        <v>Electiva Complementaria I</v>
      </c>
      <c r="C44" t="str">
        <f>+'Malla curricular'!X34</f>
        <v>2 créditos (T) (Co)</v>
      </c>
      <c r="D44" t="str" cm="1">
        <f t="array" ref="D44:G44">_xlfn.TEXTSPLIT(C44," ")</f>
        <v>2</v>
      </c>
      <c r="E44" t="str">
        <v>créditos</v>
      </c>
      <c r="F44" t="str">
        <v>(T)</v>
      </c>
      <c r="G44" t="str">
        <v>(Co)</v>
      </c>
      <c r="J44">
        <f t="shared" si="4"/>
        <v>2</v>
      </c>
      <c r="K44" t="s">
        <v>93</v>
      </c>
      <c r="L44" t="str">
        <f t="shared" si="0"/>
        <v>(T)</v>
      </c>
      <c r="M44" t="str">
        <f t="shared" si="5"/>
        <v>(Co)</v>
      </c>
      <c r="O44">
        <v>1</v>
      </c>
      <c r="P44" t="str">
        <f t="shared" si="2"/>
        <v/>
      </c>
      <c r="Q44">
        <f t="shared" si="3"/>
        <v>2</v>
      </c>
    </row>
    <row r="45" spans="1:17" x14ac:dyDescent="0.3">
      <c r="A45">
        <v>8</v>
      </c>
      <c r="B45" t="str">
        <f>+'Malla curricular'!W35</f>
        <v>Electiva Profesional II</v>
      </c>
      <c r="C45" t="str">
        <f>+'Malla curricular'!X35</f>
        <v>3 créditos (TP) (Ps)</v>
      </c>
      <c r="D45" t="str" cm="1">
        <f t="array" ref="D45:G45">_xlfn.TEXTSPLIT(C45," ")</f>
        <v>3</v>
      </c>
      <c r="E45" t="str">
        <v>créditos</v>
      </c>
      <c r="F45" t="str">
        <v>(TP)</v>
      </c>
      <c r="G45" t="str">
        <v>(Ps)</v>
      </c>
      <c r="J45">
        <f t="shared" si="4"/>
        <v>3</v>
      </c>
      <c r="K45" t="s">
        <v>93</v>
      </c>
      <c r="L45" t="str">
        <f t="shared" si="0"/>
        <v>(TP)</v>
      </c>
      <c r="M45" t="str">
        <f t="shared" si="5"/>
        <v>(Ps)</v>
      </c>
      <c r="O45">
        <v>1</v>
      </c>
      <c r="P45" t="str">
        <f t="shared" si="2"/>
        <v/>
      </c>
      <c r="Q45">
        <f t="shared" si="3"/>
        <v>3</v>
      </c>
    </row>
    <row r="46" spans="1:17" x14ac:dyDescent="0.3">
      <c r="A46">
        <v>8</v>
      </c>
      <c r="B46" t="str">
        <f>+'Malla curricular'!W36</f>
        <v>Diseño de Procesos</v>
      </c>
      <c r="C46" t="str">
        <f>+'Malla curricular'!X36</f>
        <v>3 créditos (TP) (Ps)</v>
      </c>
      <c r="D46" t="str" cm="1">
        <f t="array" ref="D46:G46">_xlfn.TEXTSPLIT(C46," ")</f>
        <v>3</v>
      </c>
      <c r="E46" t="str">
        <v>créditos</v>
      </c>
      <c r="F46" t="str">
        <v>(TP)</v>
      </c>
      <c r="G46" t="str">
        <v>(Ps)</v>
      </c>
      <c r="H46" t="str">
        <f>+B40</f>
        <v xml:space="preserve">Operaciones Unitarias </v>
      </c>
      <c r="J46">
        <f t="shared" si="4"/>
        <v>3</v>
      </c>
      <c r="K46" t="s">
        <v>93</v>
      </c>
      <c r="L46" t="str">
        <f t="shared" si="0"/>
        <v>(TP)</v>
      </c>
      <c r="M46" t="str">
        <f t="shared" si="5"/>
        <v>(Ps)</v>
      </c>
      <c r="N46">
        <v>1</v>
      </c>
      <c r="P46">
        <f t="shared" si="2"/>
        <v>3</v>
      </c>
      <c r="Q46" t="str">
        <f t="shared" si="3"/>
        <v/>
      </c>
    </row>
    <row r="47" spans="1:17" x14ac:dyDescent="0.3">
      <c r="A47">
        <v>8</v>
      </c>
      <c r="B47" t="str">
        <f>+'Malla curricular'!W37</f>
        <v xml:space="preserve">Metodología de la 
Investigación </v>
      </c>
      <c r="C47" t="str">
        <f>+'Malla curricular'!X37</f>
        <v>3 créditos (TP) (Ps)</v>
      </c>
      <c r="D47" t="str" cm="1">
        <f t="array" ref="D47:G47">_xlfn.TEXTSPLIT(C47," ")</f>
        <v>3</v>
      </c>
      <c r="E47" t="str">
        <v>créditos</v>
      </c>
      <c r="F47" t="str">
        <v>(TP)</v>
      </c>
      <c r="G47" t="str">
        <v>(Ps)</v>
      </c>
      <c r="J47">
        <f t="shared" si="4"/>
        <v>3</v>
      </c>
      <c r="K47" t="s">
        <v>93</v>
      </c>
      <c r="L47" t="str">
        <f t="shared" si="0"/>
        <v>(TP)</v>
      </c>
      <c r="M47" t="str">
        <f t="shared" si="5"/>
        <v>(Ps)</v>
      </c>
      <c r="N47">
        <v>1</v>
      </c>
      <c r="P47">
        <f t="shared" si="2"/>
        <v>3</v>
      </c>
      <c r="Q47" t="str">
        <f t="shared" si="3"/>
        <v/>
      </c>
    </row>
    <row r="48" spans="1:17" x14ac:dyDescent="0.3">
      <c r="A48">
        <v>8</v>
      </c>
      <c r="B48" t="str">
        <f>+'Malla curricular'!W38</f>
        <v>Formulación y Evaluación de Proyectos</v>
      </c>
      <c r="C48" t="str">
        <f>+'Malla curricular'!X38</f>
        <v>3 créditos (TP) (Ps)</v>
      </c>
      <c r="D48" t="str" cm="1">
        <f t="array" ref="D48:G48">_xlfn.TEXTSPLIT(C48," ")</f>
        <v>3</v>
      </c>
      <c r="E48" t="str">
        <v>créditos</v>
      </c>
      <c r="F48" t="str">
        <v>(TP)</v>
      </c>
      <c r="G48" t="str">
        <v>(Ps)</v>
      </c>
      <c r="J48">
        <f t="shared" si="4"/>
        <v>3</v>
      </c>
      <c r="K48" t="s">
        <v>93</v>
      </c>
      <c r="L48" t="str">
        <f t="shared" si="0"/>
        <v>(TP)</v>
      </c>
      <c r="M48" t="str">
        <f t="shared" si="5"/>
        <v>(Ps)</v>
      </c>
      <c r="N48">
        <v>1</v>
      </c>
      <c r="P48">
        <f t="shared" si="2"/>
        <v>3</v>
      </c>
      <c r="Q48" t="str">
        <f t="shared" si="3"/>
        <v/>
      </c>
    </row>
    <row r="49" spans="1:17" x14ac:dyDescent="0.3">
      <c r="A49">
        <v>8</v>
      </c>
      <c r="B49" t="str">
        <f>+'Malla curricular'!W39</f>
        <v xml:space="preserve">Curso Profundización II </v>
      </c>
      <c r="C49" t="str">
        <f>+'Malla curricular'!X39</f>
        <v>4 créditos (TP) (Pz)</v>
      </c>
      <c r="D49" t="str" cm="1">
        <f t="array" ref="D49:G49">_xlfn.TEXTSPLIT(C49," ")</f>
        <v>4</v>
      </c>
      <c r="E49" t="str">
        <v>créditos</v>
      </c>
      <c r="F49" t="str">
        <v>(TP)</v>
      </c>
      <c r="G49" t="str">
        <v>(Pz)</v>
      </c>
      <c r="H49" t="str">
        <f>+B43</f>
        <v xml:space="preserve">Curso Profundización I </v>
      </c>
      <c r="J49">
        <f t="shared" si="4"/>
        <v>4</v>
      </c>
      <c r="K49" t="s">
        <v>93</v>
      </c>
      <c r="L49" t="str">
        <f t="shared" si="0"/>
        <v>(TP)</v>
      </c>
      <c r="M49" t="str">
        <f t="shared" si="5"/>
        <v>(Pz)</v>
      </c>
      <c r="O49">
        <v>1</v>
      </c>
      <c r="P49" t="str">
        <f t="shared" si="2"/>
        <v/>
      </c>
      <c r="Q49">
        <f t="shared" si="3"/>
        <v>4</v>
      </c>
    </row>
    <row r="50" spans="1:17" x14ac:dyDescent="0.3">
      <c r="A50">
        <v>9</v>
      </c>
      <c r="B50" t="str">
        <f>+'Malla curricular'!Z34</f>
        <v>Electiva Complementaria II</v>
      </c>
      <c r="C50" t="str">
        <f>+'Malla curricular'!AA34</f>
        <v>2 créditos (T) (Co)</v>
      </c>
      <c r="D50" t="str" cm="1">
        <f t="array" ref="D50:G50">_xlfn.TEXTSPLIT(C50," ")</f>
        <v>2</v>
      </c>
      <c r="E50" t="str">
        <v>créditos</v>
      </c>
      <c r="F50" t="str">
        <v>(T)</v>
      </c>
      <c r="G50" t="str">
        <v>(Co)</v>
      </c>
      <c r="J50">
        <f t="shared" si="4"/>
        <v>2</v>
      </c>
      <c r="K50" t="s">
        <v>93</v>
      </c>
      <c r="L50" t="str">
        <f t="shared" si="0"/>
        <v>(T)</v>
      </c>
      <c r="M50" t="str">
        <f t="shared" si="5"/>
        <v>(Co)</v>
      </c>
      <c r="O50">
        <v>1</v>
      </c>
      <c r="P50" t="str">
        <f t="shared" si="2"/>
        <v/>
      </c>
      <c r="Q50">
        <f t="shared" si="3"/>
        <v>2</v>
      </c>
    </row>
    <row r="51" spans="1:17" x14ac:dyDescent="0.3">
      <c r="A51">
        <v>9</v>
      </c>
      <c r="B51" t="str">
        <f>+'Malla curricular'!Z35</f>
        <v xml:space="preserve">Electiva Profesional III </v>
      </c>
      <c r="C51" t="str">
        <f>+'Malla curricular'!AA35</f>
        <v>3 créditos (TP) (Ps)</v>
      </c>
      <c r="D51" t="str" cm="1">
        <f t="array" ref="D51:G51">_xlfn.TEXTSPLIT(C51," ")</f>
        <v>3</v>
      </c>
      <c r="E51" t="str">
        <v>créditos</v>
      </c>
      <c r="F51" t="str">
        <v>(TP)</v>
      </c>
      <c r="G51" t="str">
        <v>(Ps)</v>
      </c>
      <c r="J51">
        <f t="shared" ref="J51:J52" si="10">+VALUE(D51)</f>
        <v>3</v>
      </c>
      <c r="K51" t="s">
        <v>93</v>
      </c>
      <c r="L51" t="str">
        <f t="shared" si="0"/>
        <v>(TP)</v>
      </c>
      <c r="M51" t="str">
        <f t="shared" si="5"/>
        <v>(Ps)</v>
      </c>
      <c r="O51">
        <v>1</v>
      </c>
      <c r="P51" t="str">
        <f t="shared" si="2"/>
        <v/>
      </c>
      <c r="Q51">
        <f t="shared" si="3"/>
        <v>3</v>
      </c>
    </row>
    <row r="52" spans="1:17" x14ac:dyDescent="0.3">
      <c r="A52">
        <v>9</v>
      </c>
      <c r="B52" t="str">
        <f>+'Malla curricular'!Z36</f>
        <v>Simulación y 
Optimización de Procesos</v>
      </c>
      <c r="C52" t="str">
        <f>+'Malla curricular'!AA36</f>
        <v>3 créditos (TP) (Ps)</v>
      </c>
      <c r="D52" t="str" cm="1">
        <f t="array" ref="D52:G52">_xlfn.TEXTSPLIT(C52," ")</f>
        <v>3</v>
      </c>
      <c r="E52" t="str">
        <v>créditos</v>
      </c>
      <c r="F52" t="str">
        <v>(TP)</v>
      </c>
      <c r="G52" t="str">
        <v>(Ps)</v>
      </c>
      <c r="J52">
        <f t="shared" si="10"/>
        <v>3</v>
      </c>
      <c r="K52" t="s">
        <v>93</v>
      </c>
      <c r="L52" t="str">
        <f t="shared" si="0"/>
        <v>(TP)</v>
      </c>
      <c r="M52" t="str">
        <f t="shared" si="5"/>
        <v>(Ps)</v>
      </c>
      <c r="N52">
        <v>1</v>
      </c>
      <c r="P52">
        <f t="shared" si="2"/>
        <v>3</v>
      </c>
      <c r="Q52" t="str">
        <f t="shared" si="3"/>
        <v/>
      </c>
    </row>
    <row r="53" spans="1:17" x14ac:dyDescent="0.3">
      <c r="A53">
        <v>9</v>
      </c>
      <c r="B53" t="str">
        <f>+'Malla curricular'!Z37</f>
        <v xml:space="preserve">Trabajo de Grado </v>
      </c>
      <c r="C53" t="str">
        <f>+'Malla curricular'!AA37</f>
        <v>4 créditos (TP) (Ps)</v>
      </c>
      <c r="D53" t="str" cm="1">
        <f t="array" ref="D53:G53">_xlfn.TEXTSPLIT(C53," ")</f>
        <v>4</v>
      </c>
      <c r="E53" t="str">
        <v>créditos</v>
      </c>
      <c r="F53" t="str">
        <v>(TP)</v>
      </c>
      <c r="G53" t="str">
        <v>(Ps)</v>
      </c>
      <c r="J53">
        <f t="shared" ref="J53:J55" si="11">+VALUE(D53)</f>
        <v>4</v>
      </c>
      <c r="K53" t="s">
        <v>93</v>
      </c>
      <c r="L53" t="str">
        <f t="shared" si="0"/>
        <v>(TP)</v>
      </c>
      <c r="M53" t="str">
        <f t="shared" si="5"/>
        <v>(Ps)</v>
      </c>
      <c r="N53">
        <v>1</v>
      </c>
      <c r="P53">
        <f t="shared" si="2"/>
        <v>4</v>
      </c>
      <c r="Q53" t="str">
        <f t="shared" si="3"/>
        <v/>
      </c>
    </row>
    <row r="54" spans="1:17" x14ac:dyDescent="0.3">
      <c r="A54">
        <v>9</v>
      </c>
      <c r="B54">
        <f>+'Malla curricular'!Z38</f>
        <v>0</v>
      </c>
      <c r="C54">
        <f>+'Malla curricular'!AA38</f>
        <v>0</v>
      </c>
      <c r="D54" t="str" cm="1">
        <f t="array" ref="D54">_xlfn.TEXTSPLIT(C54," ")</f>
        <v>0</v>
      </c>
      <c r="J54">
        <f t="shared" si="11"/>
        <v>0</v>
      </c>
      <c r="K54" t="s">
        <v>93</v>
      </c>
      <c r="L54">
        <f t="shared" si="0"/>
        <v>0</v>
      </c>
      <c r="M54">
        <f t="shared" si="5"/>
        <v>0</v>
      </c>
      <c r="N54">
        <v>1</v>
      </c>
      <c r="P54">
        <f t="shared" si="2"/>
        <v>0</v>
      </c>
      <c r="Q54" t="str">
        <f t="shared" si="3"/>
        <v/>
      </c>
    </row>
    <row r="55" spans="1:17" x14ac:dyDescent="0.3">
      <c r="A55">
        <v>9</v>
      </c>
      <c r="B55" t="str">
        <f>+'Malla curricular'!Z39</f>
        <v xml:space="preserve">Curso Profundización III  </v>
      </c>
      <c r="C55" t="str">
        <f>+'Malla curricular'!AA39</f>
        <v>4 créditos (TP) (Pz)</v>
      </c>
      <c r="D55" t="str" cm="1">
        <f t="array" ref="D55:G55">_xlfn.TEXTSPLIT(C55," ")</f>
        <v>4</v>
      </c>
      <c r="E55" t="str">
        <v>créditos</v>
      </c>
      <c r="F55" t="str">
        <v>(TP)</v>
      </c>
      <c r="G55" t="str">
        <v>(Pz)</v>
      </c>
      <c r="H55" t="str">
        <f>+B49</f>
        <v xml:space="preserve">Curso Profundización II </v>
      </c>
      <c r="J55">
        <f t="shared" si="11"/>
        <v>4</v>
      </c>
      <c r="K55" t="s">
        <v>93</v>
      </c>
      <c r="L55" t="str">
        <f t="shared" si="0"/>
        <v>(TP)</v>
      </c>
      <c r="M55" t="str">
        <f t="shared" si="5"/>
        <v>(Pz)</v>
      </c>
      <c r="O55">
        <v>1</v>
      </c>
      <c r="P55" t="str">
        <f t="shared" si="2"/>
        <v/>
      </c>
      <c r="Q55">
        <f t="shared" si="3"/>
        <v>4</v>
      </c>
    </row>
    <row r="58" spans="1:17" x14ac:dyDescent="0.3">
      <c r="C58" t="s">
        <v>100</v>
      </c>
      <c r="D58" t="s">
        <v>92</v>
      </c>
      <c r="E58" t="s">
        <v>66</v>
      </c>
      <c r="F58" t="s">
        <v>92</v>
      </c>
      <c r="P58" t="s">
        <v>142</v>
      </c>
      <c r="Q58" t="s">
        <v>143</v>
      </c>
    </row>
    <row r="59" spans="1:17" x14ac:dyDescent="0.3">
      <c r="A59" t="s">
        <v>94</v>
      </c>
      <c r="B59" t="s">
        <v>88</v>
      </c>
      <c r="C59">
        <f>+COUNTIF(G:G,A59)</f>
        <v>17</v>
      </c>
      <c r="D59" s="7">
        <f>+C59/$C$63</f>
        <v>0.32075471698113206</v>
      </c>
      <c r="E59">
        <f>SUMIF($M$2:$M$55,A59,$J$2:$J$55)</f>
        <v>53</v>
      </c>
      <c r="F59" s="7">
        <f>+E59/$E$63</f>
        <v>0.33757961783439489</v>
      </c>
      <c r="J59" s="7"/>
      <c r="P59">
        <f>SUMIF($M$2:$M$55,A59,$P$2:$P$55)</f>
        <v>53</v>
      </c>
      <c r="Q59">
        <f>SUMIF($M$2:$M$55,A59,$Q$2:$Q$55)</f>
        <v>0</v>
      </c>
    </row>
    <row r="60" spans="1:17" x14ac:dyDescent="0.3">
      <c r="A60" t="s">
        <v>95</v>
      </c>
      <c r="B60" t="s">
        <v>89</v>
      </c>
      <c r="C60">
        <f>+COUNTIF(G:G,A60)</f>
        <v>28</v>
      </c>
      <c r="D60" s="7">
        <f t="shared" ref="D60:D62" si="12">+C60/$C$63</f>
        <v>0.52830188679245282</v>
      </c>
      <c r="E60">
        <f>SUMIF($M$2:$M$55,A60,$J$2:$J$55)</f>
        <v>82</v>
      </c>
      <c r="F60" s="7">
        <f>+E60/$E$63</f>
        <v>0.52229299363057324</v>
      </c>
      <c r="J60" s="7"/>
      <c r="P60">
        <f t="shared" ref="P60:P62" si="13">SUMIF($M$2:$M$55,A60,$P$2:$P$55)</f>
        <v>73</v>
      </c>
      <c r="Q60">
        <f t="shared" ref="Q60:Q62" si="14">SUMIF($M$2:$M$55,A60,$Q$2:$Q$55)</f>
        <v>9</v>
      </c>
    </row>
    <row r="61" spans="1:17" x14ac:dyDescent="0.3">
      <c r="A61" t="s">
        <v>97</v>
      </c>
      <c r="B61" t="s">
        <v>90</v>
      </c>
      <c r="C61">
        <f>+COUNTIF(G:G,A61)</f>
        <v>3</v>
      </c>
      <c r="D61" s="7">
        <f t="shared" si="12"/>
        <v>5.6603773584905662E-2</v>
      </c>
      <c r="E61">
        <f>SUMIF($M$2:$M$55,A61,$J$2:$J$55)</f>
        <v>12</v>
      </c>
      <c r="F61" s="7">
        <f>+E61/$E$63</f>
        <v>7.6433121019108277E-2</v>
      </c>
      <c r="J61" s="7"/>
      <c r="P61">
        <f t="shared" si="13"/>
        <v>0</v>
      </c>
      <c r="Q61">
        <f t="shared" si="14"/>
        <v>12</v>
      </c>
    </row>
    <row r="62" spans="1:17" x14ac:dyDescent="0.3">
      <c r="A62" t="s">
        <v>96</v>
      </c>
      <c r="B62" t="s">
        <v>91</v>
      </c>
      <c r="C62">
        <f>+COUNTIF(G:G,A62)</f>
        <v>5</v>
      </c>
      <c r="D62" s="7">
        <f t="shared" si="12"/>
        <v>9.4339622641509441E-2</v>
      </c>
      <c r="E62">
        <f>SUMIF($M$2:$M$55,A62,$J$2:$J$55)</f>
        <v>10</v>
      </c>
      <c r="F62" s="7">
        <f>+E62/$E$63</f>
        <v>6.3694267515923567E-2</v>
      </c>
      <c r="J62" s="7"/>
      <c r="P62">
        <f t="shared" si="13"/>
        <v>6</v>
      </c>
      <c r="Q62">
        <f t="shared" si="14"/>
        <v>4</v>
      </c>
    </row>
    <row r="63" spans="1:17" x14ac:dyDescent="0.3">
      <c r="B63" t="s">
        <v>98</v>
      </c>
      <c r="C63">
        <f>+SUM(C59:C62)</f>
        <v>53</v>
      </c>
      <c r="E63">
        <f>+SUM(E59:E62)</f>
        <v>157</v>
      </c>
      <c r="J63"/>
      <c r="P63">
        <f>+SUM(P59:P62)</f>
        <v>132</v>
      </c>
      <c r="Q63">
        <f>+SUM(Q59:Q62)</f>
        <v>25</v>
      </c>
    </row>
    <row r="65" spans="2:3" x14ac:dyDescent="0.3">
      <c r="B65" t="s">
        <v>101</v>
      </c>
      <c r="C65" s="9">
        <f>+E63/A55</f>
        <v>17.444444444444443</v>
      </c>
    </row>
    <row r="68" spans="2:3" x14ac:dyDescent="0.3">
      <c r="C68" s="8"/>
    </row>
  </sheetData>
  <autoFilter ref="A1:M55" xr:uid="{00000000-0009-0000-0000-000003000000}"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011"/>
  <sheetViews>
    <sheetView zoomScale="90" zoomScaleNormal="90"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B77" sqref="B77:O77"/>
    </sheetView>
  </sheetViews>
  <sheetFormatPr baseColWidth="10" defaultColWidth="14.44140625" defaultRowHeight="15" customHeight="1" x14ac:dyDescent="0.3"/>
  <cols>
    <col min="1" max="1" width="10.6640625" style="10" customWidth="1"/>
    <col min="2" max="2" width="22.6640625" style="10" customWidth="1"/>
    <col min="3" max="4" width="10.6640625" style="10" customWidth="1"/>
    <col min="5" max="5" width="8.44140625" style="10" customWidth="1"/>
    <col min="6" max="6" width="9.109375" style="10" customWidth="1"/>
    <col min="7" max="10" width="10.6640625" style="10" customWidth="1"/>
    <col min="11" max="11" width="11.33203125" style="10" customWidth="1"/>
    <col min="12" max="13" width="10.6640625" style="10" customWidth="1"/>
    <col min="14" max="14" width="11.33203125" style="10" customWidth="1"/>
    <col min="15" max="15" width="18" style="10" customWidth="1"/>
    <col min="16" max="16384" width="14.44140625" style="10"/>
  </cols>
  <sheetData>
    <row r="1" spans="1:15" thickBot="1" x14ac:dyDescent="0.35">
      <c r="A1" s="135" t="s">
        <v>102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</row>
    <row r="2" spans="1:15" thickBot="1" x14ac:dyDescent="0.35">
      <c r="A2" s="136" t="s">
        <v>103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8"/>
    </row>
    <row r="3" spans="1:15" thickBot="1" x14ac:dyDescent="0.35">
      <c r="A3" s="139" t="s">
        <v>104</v>
      </c>
      <c r="B3" s="139" t="s">
        <v>105</v>
      </c>
      <c r="C3" s="11"/>
      <c r="D3" s="140" t="s">
        <v>106</v>
      </c>
      <c r="E3" s="121"/>
      <c r="F3" s="121"/>
      <c r="G3" s="122"/>
      <c r="H3" s="140" t="s">
        <v>107</v>
      </c>
      <c r="I3" s="121"/>
      <c r="J3" s="122"/>
      <c r="K3" s="140" t="s">
        <v>108</v>
      </c>
      <c r="L3" s="121"/>
      <c r="M3" s="121"/>
      <c r="N3" s="122"/>
      <c r="O3" s="141" t="s">
        <v>109</v>
      </c>
    </row>
    <row r="4" spans="1:15" ht="60" customHeight="1" thickBot="1" x14ac:dyDescent="0.35">
      <c r="A4" s="125"/>
      <c r="B4" s="125"/>
      <c r="C4" s="12" t="s">
        <v>110</v>
      </c>
      <c r="D4" s="12" t="s">
        <v>111</v>
      </c>
      <c r="E4" s="12" t="s">
        <v>112</v>
      </c>
      <c r="F4" s="12" t="s">
        <v>113</v>
      </c>
      <c r="G4" s="12" t="s">
        <v>114</v>
      </c>
      <c r="H4" s="12" t="s">
        <v>115</v>
      </c>
      <c r="I4" s="12" t="s">
        <v>116</v>
      </c>
      <c r="J4" s="12" t="s">
        <v>117</v>
      </c>
      <c r="K4" s="12" t="s">
        <v>118</v>
      </c>
      <c r="L4" s="12" t="s">
        <v>99</v>
      </c>
      <c r="M4" s="12" t="s">
        <v>119</v>
      </c>
      <c r="N4" s="12" t="s">
        <v>120</v>
      </c>
      <c r="O4" s="134"/>
    </row>
    <row r="5" spans="1:15" thickBot="1" x14ac:dyDescent="0.35">
      <c r="A5" s="126" t="s">
        <v>121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2"/>
    </row>
    <row r="6" spans="1:15" thickBot="1" x14ac:dyDescent="0.35">
      <c r="A6" s="13">
        <v>1</v>
      </c>
      <c r="B6" s="14" t="str">
        <f>+'Base de datos'!B2</f>
        <v xml:space="preserve">Cálculo Diferencial  </v>
      </c>
      <c r="C6" s="14" t="str">
        <f>+'Base de datos'!F2</f>
        <v>(T)</v>
      </c>
      <c r="D6" s="14">
        <v>1</v>
      </c>
      <c r="E6" s="16"/>
      <c r="F6" s="14">
        <f>+'Base de datos'!J2</f>
        <v>4</v>
      </c>
      <c r="G6" s="69" t="s">
        <v>137</v>
      </c>
      <c r="H6" s="18">
        <v>96</v>
      </c>
      <c r="I6" s="18">
        <v>96</v>
      </c>
      <c r="J6" s="18">
        <f>+SUM(H6:I6)</f>
        <v>192</v>
      </c>
      <c r="K6" s="18">
        <f>+F6</f>
        <v>4</v>
      </c>
      <c r="L6" s="18"/>
      <c r="M6" s="19"/>
      <c r="N6" s="19"/>
      <c r="O6" s="131">
        <v>48</v>
      </c>
    </row>
    <row r="7" spans="1:15" thickBot="1" x14ac:dyDescent="0.35">
      <c r="A7" s="13">
        <v>2</v>
      </c>
      <c r="B7" s="14" t="str">
        <f>+'Base de datos'!B3</f>
        <v>Química Básica</v>
      </c>
      <c r="C7" s="14" t="str">
        <f>+'Base de datos'!F3</f>
        <v>(TP)</v>
      </c>
      <c r="D7" s="14">
        <v>1</v>
      </c>
      <c r="E7" s="16"/>
      <c r="F7" s="14">
        <f>+'Base de datos'!J3</f>
        <v>4</v>
      </c>
      <c r="G7" s="69" t="s">
        <v>137</v>
      </c>
      <c r="H7" s="18">
        <v>96</v>
      </c>
      <c r="I7" s="18">
        <v>96</v>
      </c>
      <c r="J7" s="18">
        <f t="shared" ref="J7:J11" si="0">+SUM(H7:I7)</f>
        <v>192</v>
      </c>
      <c r="K7" s="15">
        <f>+F7</f>
        <v>4</v>
      </c>
      <c r="L7" s="15"/>
      <c r="M7" s="16"/>
      <c r="N7" s="19"/>
      <c r="O7" s="124"/>
    </row>
    <row r="8" spans="1:15" ht="27" thickBot="1" x14ac:dyDescent="0.35">
      <c r="A8" s="13">
        <v>3</v>
      </c>
      <c r="B8" s="14" t="str">
        <f>+'Base de datos'!B4</f>
        <v>Dibujo Asistido por Computador</v>
      </c>
      <c r="C8" s="14" t="str">
        <f>+'Base de datos'!F4</f>
        <v>(TP)</v>
      </c>
      <c r="D8" s="14">
        <v>1</v>
      </c>
      <c r="E8" s="16"/>
      <c r="F8" s="14">
        <f>+'Base de datos'!J4</f>
        <v>2</v>
      </c>
      <c r="G8" s="69" t="s">
        <v>137</v>
      </c>
      <c r="H8" s="18">
        <v>48</v>
      </c>
      <c r="I8" s="18">
        <v>48</v>
      </c>
      <c r="J8" s="18">
        <f t="shared" si="0"/>
        <v>96</v>
      </c>
      <c r="K8" s="15"/>
      <c r="L8" s="15">
        <f>+F8</f>
        <v>2</v>
      </c>
      <c r="M8" s="16"/>
      <c r="N8" s="19"/>
      <c r="O8" s="124"/>
    </row>
    <row r="9" spans="1:15" ht="27" thickBot="1" x14ac:dyDescent="0.35">
      <c r="A9" s="13">
        <v>4</v>
      </c>
      <c r="B9" s="14" t="str">
        <f>+'Base de datos'!B5</f>
        <v>Introducción a la Ingeniería de Procesos</v>
      </c>
      <c r="C9" s="14" t="str">
        <f>+'Base de datos'!F5</f>
        <v>(T)</v>
      </c>
      <c r="D9" s="14">
        <v>1</v>
      </c>
      <c r="E9" s="16"/>
      <c r="F9" s="14">
        <f>+'Base de datos'!J5</f>
        <v>2</v>
      </c>
      <c r="G9" s="69" t="s">
        <v>137</v>
      </c>
      <c r="H9" s="18">
        <v>48</v>
      </c>
      <c r="I9" s="18">
        <v>48</v>
      </c>
      <c r="J9" s="18">
        <f t="shared" si="0"/>
        <v>96</v>
      </c>
      <c r="K9" s="15"/>
      <c r="L9" s="15">
        <f>+F9</f>
        <v>2</v>
      </c>
      <c r="M9" s="16"/>
      <c r="N9" s="19"/>
      <c r="O9" s="124"/>
    </row>
    <row r="10" spans="1:15" thickBot="1" x14ac:dyDescent="0.35">
      <c r="A10" s="13">
        <v>5</v>
      </c>
      <c r="B10" s="14" t="str">
        <f>+'Base de datos'!B6</f>
        <v>Procesos Comunicativos</v>
      </c>
      <c r="C10" s="14" t="str">
        <f>+'Base de datos'!F6</f>
        <v>(T)</v>
      </c>
      <c r="D10" s="14">
        <v>1</v>
      </c>
      <c r="E10" s="16"/>
      <c r="F10" s="14">
        <f>+'Base de datos'!J6</f>
        <v>2</v>
      </c>
      <c r="G10" s="69" t="s">
        <v>137</v>
      </c>
      <c r="H10" s="18">
        <v>48</v>
      </c>
      <c r="I10" s="18">
        <v>48</v>
      </c>
      <c r="J10" s="18">
        <f t="shared" si="0"/>
        <v>96</v>
      </c>
      <c r="K10" s="15">
        <f>+F10</f>
        <v>2</v>
      </c>
      <c r="L10" s="15"/>
      <c r="M10" s="16"/>
      <c r="N10" s="19"/>
      <c r="O10" s="124"/>
    </row>
    <row r="11" spans="1:15" ht="40.200000000000003" thickBot="1" x14ac:dyDescent="0.35">
      <c r="A11" s="13">
        <v>6</v>
      </c>
      <c r="B11" s="14" t="str">
        <f>+'Base de datos'!B7</f>
        <v>Desarrollo del Pensamiento Lógico Matemático</v>
      </c>
      <c r="C11" s="14" t="str">
        <f>+'Base de datos'!F7</f>
        <v>(T)</v>
      </c>
      <c r="D11" s="14">
        <v>1</v>
      </c>
      <c r="E11" s="16"/>
      <c r="F11" s="14">
        <f>+'Base de datos'!J7</f>
        <v>2</v>
      </c>
      <c r="G11" s="69" t="s">
        <v>137</v>
      </c>
      <c r="H11" s="18">
        <v>48</v>
      </c>
      <c r="I11" s="18">
        <v>48</v>
      </c>
      <c r="J11" s="18">
        <f t="shared" si="0"/>
        <v>96</v>
      </c>
      <c r="K11" s="15">
        <f>+F11</f>
        <v>2</v>
      </c>
      <c r="L11" s="15"/>
      <c r="M11" s="19"/>
      <c r="N11" s="19"/>
      <c r="O11" s="124"/>
    </row>
    <row r="12" spans="1:15" thickBot="1" x14ac:dyDescent="0.35">
      <c r="A12" s="20"/>
      <c r="B12" s="21" t="s">
        <v>122</v>
      </c>
      <c r="C12" s="21"/>
      <c r="D12" s="21">
        <f t="shared" ref="D12:F12" si="1">+SUM(D6:D11)</f>
        <v>6</v>
      </c>
      <c r="E12" s="21">
        <f t="shared" si="1"/>
        <v>0</v>
      </c>
      <c r="F12" s="21">
        <f t="shared" si="1"/>
        <v>16</v>
      </c>
      <c r="G12" s="21"/>
      <c r="H12" s="21">
        <f t="shared" ref="H12:N12" si="2">+SUM(H6:H11)</f>
        <v>384</v>
      </c>
      <c r="I12" s="21">
        <f t="shared" si="2"/>
        <v>384</v>
      </c>
      <c r="J12" s="21">
        <f t="shared" si="2"/>
        <v>768</v>
      </c>
      <c r="K12" s="21">
        <f t="shared" si="2"/>
        <v>12</v>
      </c>
      <c r="L12" s="21">
        <f t="shared" si="2"/>
        <v>4</v>
      </c>
      <c r="M12" s="21">
        <f t="shared" si="2"/>
        <v>0</v>
      </c>
      <c r="N12" s="21">
        <f t="shared" si="2"/>
        <v>0</v>
      </c>
      <c r="O12" s="125"/>
    </row>
    <row r="13" spans="1:15" thickBot="1" x14ac:dyDescent="0.35">
      <c r="A13" s="132" t="s">
        <v>123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4"/>
    </row>
    <row r="14" spans="1:15" thickBot="1" x14ac:dyDescent="0.35">
      <c r="A14" s="13">
        <v>7</v>
      </c>
      <c r="B14" s="14" t="str">
        <f>+'Base de datos'!B8</f>
        <v>Cálculo Integral</v>
      </c>
      <c r="C14" s="14" t="str">
        <f>+'Base de datos'!F8</f>
        <v>(T)</v>
      </c>
      <c r="D14" s="14">
        <v>1</v>
      </c>
      <c r="E14" s="15"/>
      <c r="F14" s="14">
        <f>+'Base de datos'!J8</f>
        <v>4</v>
      </c>
      <c r="G14" s="69" t="s">
        <v>137</v>
      </c>
      <c r="H14" s="18">
        <v>96</v>
      </c>
      <c r="I14" s="18">
        <v>96</v>
      </c>
      <c r="J14" s="18">
        <f>+SUM(H14:I14)</f>
        <v>192</v>
      </c>
      <c r="K14" s="15">
        <f>+F14</f>
        <v>4</v>
      </c>
      <c r="L14" s="15"/>
      <c r="M14" s="15"/>
      <c r="N14" s="22"/>
      <c r="O14" s="130">
        <v>48</v>
      </c>
    </row>
    <row r="15" spans="1:15" thickBot="1" x14ac:dyDescent="0.35">
      <c r="A15" s="13">
        <v>8</v>
      </c>
      <c r="B15" s="14" t="str">
        <f>+'Base de datos'!B9</f>
        <v xml:space="preserve">Álgebra Lineal </v>
      </c>
      <c r="C15" s="14" t="str">
        <f>+'Base de datos'!F9</f>
        <v>(T)</v>
      </c>
      <c r="D15" s="14">
        <v>1</v>
      </c>
      <c r="E15" s="15"/>
      <c r="F15" s="14">
        <f>+'Base de datos'!J9</f>
        <v>3</v>
      </c>
      <c r="G15" s="69" t="s">
        <v>137</v>
      </c>
      <c r="H15" s="18">
        <v>72</v>
      </c>
      <c r="I15" s="18">
        <v>72</v>
      </c>
      <c r="J15" s="18">
        <f t="shared" ref="J15:J19" si="3">+SUM(H15:I15)</f>
        <v>144</v>
      </c>
      <c r="K15" s="15">
        <f>+F15</f>
        <v>3</v>
      </c>
      <c r="L15" s="15"/>
      <c r="M15" s="15"/>
      <c r="N15" s="22"/>
      <c r="O15" s="131"/>
    </row>
    <row r="16" spans="1:15" ht="27" thickBot="1" x14ac:dyDescent="0.35">
      <c r="A16" s="13">
        <v>9</v>
      </c>
      <c r="B16" s="14" t="str">
        <f>+'Base de datos'!B10</f>
        <v>Química Analítica e Instrumental</v>
      </c>
      <c r="C16" s="14" t="str">
        <f>+'Base de datos'!F10</f>
        <v>(TP)</v>
      </c>
      <c r="D16" s="14">
        <v>1</v>
      </c>
      <c r="E16" s="15"/>
      <c r="F16" s="14">
        <f>+'Base de datos'!J10</f>
        <v>3</v>
      </c>
      <c r="G16" s="69" t="s">
        <v>137</v>
      </c>
      <c r="H16" s="18">
        <v>72</v>
      </c>
      <c r="I16" s="18">
        <v>72</v>
      </c>
      <c r="J16" s="18">
        <f t="shared" si="3"/>
        <v>144</v>
      </c>
      <c r="K16" s="15">
        <f>+F16</f>
        <v>3</v>
      </c>
      <c r="L16" s="15"/>
      <c r="M16" s="15"/>
      <c r="N16" s="22"/>
      <c r="O16" s="131"/>
    </row>
    <row r="17" spans="1:15" thickBot="1" x14ac:dyDescent="0.35">
      <c r="A17" s="13">
        <v>10</v>
      </c>
      <c r="B17" s="14" t="str">
        <f>+'Base de datos'!B11</f>
        <v>Física Mecánica</v>
      </c>
      <c r="C17" s="14" t="str">
        <f>+'Base de datos'!F11</f>
        <v>(TP)</v>
      </c>
      <c r="D17" s="14">
        <v>1</v>
      </c>
      <c r="E17" s="15"/>
      <c r="F17" s="14">
        <f>+'Base de datos'!J11</f>
        <v>4</v>
      </c>
      <c r="G17" s="69" t="s">
        <v>137</v>
      </c>
      <c r="H17" s="18">
        <v>96</v>
      </c>
      <c r="I17" s="18">
        <v>96</v>
      </c>
      <c r="J17" s="18">
        <f t="shared" si="3"/>
        <v>192</v>
      </c>
      <c r="K17" s="15">
        <f>+F17</f>
        <v>4</v>
      </c>
      <c r="L17" s="15"/>
      <c r="M17" s="15"/>
      <c r="N17" s="22"/>
      <c r="O17" s="131"/>
    </row>
    <row r="18" spans="1:15" ht="27" thickBot="1" x14ac:dyDescent="0.35">
      <c r="A18" s="13">
        <v>11</v>
      </c>
      <c r="B18" s="14" t="str">
        <f>+'Base de datos'!B12</f>
        <v>Cátedra Democracia y Paz</v>
      </c>
      <c r="C18" s="14" t="str">
        <f>+'Base de datos'!F12</f>
        <v>(T)</v>
      </c>
      <c r="D18" s="14">
        <v>1</v>
      </c>
      <c r="E18" s="15"/>
      <c r="F18" s="14">
        <f>+'Base de datos'!J12</f>
        <v>2</v>
      </c>
      <c r="G18" s="69" t="s">
        <v>138</v>
      </c>
      <c r="H18" s="18">
        <v>32</v>
      </c>
      <c r="I18" s="18">
        <v>64</v>
      </c>
      <c r="J18" s="18">
        <f t="shared" si="3"/>
        <v>96</v>
      </c>
      <c r="K18" s="15"/>
      <c r="L18" s="15"/>
      <c r="M18" s="15"/>
      <c r="N18" s="22">
        <f>+F18</f>
        <v>2</v>
      </c>
      <c r="O18" s="131"/>
    </row>
    <row r="19" spans="1:15" thickBot="1" x14ac:dyDescent="0.35">
      <c r="A19" s="13">
        <v>12</v>
      </c>
      <c r="B19" s="14" t="str">
        <f>+'Base de datos'!B13</f>
        <v>Cátedra Orinoquía</v>
      </c>
      <c r="C19" s="14" t="str">
        <f>+'Base de datos'!F13</f>
        <v>(T)</v>
      </c>
      <c r="D19" s="14">
        <v>1</v>
      </c>
      <c r="E19" s="15"/>
      <c r="F19" s="14">
        <f>+'Base de datos'!J13</f>
        <v>2</v>
      </c>
      <c r="G19" s="69" t="s">
        <v>138</v>
      </c>
      <c r="H19" s="18">
        <v>32</v>
      </c>
      <c r="I19" s="18">
        <v>64</v>
      </c>
      <c r="J19" s="18">
        <f t="shared" si="3"/>
        <v>96</v>
      </c>
      <c r="K19" s="15"/>
      <c r="L19" s="15"/>
      <c r="M19" s="15"/>
      <c r="N19" s="22">
        <f>+F19</f>
        <v>2</v>
      </c>
      <c r="O19" s="131"/>
    </row>
    <row r="20" spans="1:15" thickBot="1" x14ac:dyDescent="0.35">
      <c r="A20" s="23"/>
      <c r="B20" s="21" t="s">
        <v>122</v>
      </c>
      <c r="C20" s="21"/>
      <c r="D20" s="21">
        <f t="shared" ref="D20:F20" si="4">+SUM(D14:D19)</f>
        <v>6</v>
      </c>
      <c r="E20" s="21">
        <f t="shared" si="4"/>
        <v>0</v>
      </c>
      <c r="F20" s="21">
        <f t="shared" si="4"/>
        <v>18</v>
      </c>
      <c r="G20" s="21"/>
      <c r="H20" s="21">
        <f t="shared" ref="H20:N20" si="5">+SUM(H14:H19)</f>
        <v>400</v>
      </c>
      <c r="I20" s="21">
        <f t="shared" si="5"/>
        <v>464</v>
      </c>
      <c r="J20" s="21">
        <f t="shared" si="5"/>
        <v>864</v>
      </c>
      <c r="K20" s="21">
        <f t="shared" si="5"/>
        <v>14</v>
      </c>
      <c r="L20" s="21">
        <f t="shared" si="5"/>
        <v>0</v>
      </c>
      <c r="M20" s="21">
        <f t="shared" si="5"/>
        <v>0</v>
      </c>
      <c r="N20" s="21">
        <f t="shared" si="5"/>
        <v>4</v>
      </c>
      <c r="O20" s="142"/>
    </row>
    <row r="21" spans="1:15" thickBot="1" x14ac:dyDescent="0.35">
      <c r="A21" s="23"/>
      <c r="B21" s="126" t="s">
        <v>124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2"/>
    </row>
    <row r="22" spans="1:15" ht="25.5" customHeight="1" thickBot="1" x14ac:dyDescent="0.35">
      <c r="A22" s="13">
        <v>13</v>
      </c>
      <c r="B22" s="14" t="str">
        <f>+'Base de datos'!B14</f>
        <v xml:space="preserve">Cálculo Multivariado </v>
      </c>
      <c r="C22" s="14" t="str">
        <f>+'Base de datos'!F14</f>
        <v>(T)</v>
      </c>
      <c r="D22" s="14">
        <v>1</v>
      </c>
      <c r="E22" s="15"/>
      <c r="F22" s="14">
        <f>+'Base de datos'!J14</f>
        <v>4</v>
      </c>
      <c r="G22" s="69" t="s">
        <v>137</v>
      </c>
      <c r="H22" s="18">
        <v>96</v>
      </c>
      <c r="I22" s="18">
        <v>96</v>
      </c>
      <c r="J22" s="18">
        <f>+SUM(H22:I22)</f>
        <v>192</v>
      </c>
      <c r="K22" s="15">
        <f>+F22</f>
        <v>4</v>
      </c>
      <c r="L22" s="15"/>
      <c r="M22" s="15"/>
      <c r="N22" s="22"/>
      <c r="O22" s="130">
        <v>48</v>
      </c>
    </row>
    <row r="23" spans="1:15" ht="24.75" customHeight="1" thickBot="1" x14ac:dyDescent="0.35">
      <c r="A23" s="13">
        <v>14</v>
      </c>
      <c r="B23" s="14" t="str">
        <f>+'Base de datos'!B15</f>
        <v xml:space="preserve">Termodinámica </v>
      </c>
      <c r="C23" s="14" t="str">
        <f>+'Base de datos'!F15</f>
        <v>(TP)</v>
      </c>
      <c r="D23" s="14">
        <v>1</v>
      </c>
      <c r="E23" s="15"/>
      <c r="F23" s="14">
        <f>+'Base de datos'!J15</f>
        <v>3</v>
      </c>
      <c r="G23" s="69" t="s">
        <v>137</v>
      </c>
      <c r="H23" s="18">
        <v>72</v>
      </c>
      <c r="I23" s="18">
        <v>72</v>
      </c>
      <c r="J23" s="18">
        <f t="shared" ref="J23:J27" si="6">+SUM(H23:I23)</f>
        <v>144</v>
      </c>
      <c r="K23" s="15">
        <f>+F23</f>
        <v>3</v>
      </c>
      <c r="L23" s="15"/>
      <c r="M23" s="15"/>
      <c r="N23" s="22"/>
      <c r="O23" s="124"/>
    </row>
    <row r="24" spans="1:15" ht="15.75" customHeight="1" thickBot="1" x14ac:dyDescent="0.35">
      <c r="A24" s="13">
        <v>15</v>
      </c>
      <c r="B24" s="14" t="str">
        <f>+'Base de datos'!B16</f>
        <v>Química Orgánica</v>
      </c>
      <c r="C24" s="14" t="str">
        <f>+'Base de datos'!F16</f>
        <v>(TP)</v>
      </c>
      <c r="D24" s="14">
        <v>1</v>
      </c>
      <c r="E24" s="15"/>
      <c r="F24" s="14">
        <f>+'Base de datos'!J16</f>
        <v>3</v>
      </c>
      <c r="G24" s="69" t="s">
        <v>137</v>
      </c>
      <c r="H24" s="18">
        <v>72</v>
      </c>
      <c r="I24" s="18">
        <v>72</v>
      </c>
      <c r="J24" s="18">
        <f t="shared" si="6"/>
        <v>144</v>
      </c>
      <c r="K24" s="15">
        <f>+F24</f>
        <v>3</v>
      </c>
      <c r="L24" s="15"/>
      <c r="M24" s="15"/>
      <c r="N24" s="22"/>
      <c r="O24" s="124"/>
    </row>
    <row r="25" spans="1:15" ht="24.75" customHeight="1" thickBot="1" x14ac:dyDescent="0.35">
      <c r="A25" s="13">
        <v>16</v>
      </c>
      <c r="B25" s="14" t="str">
        <f>+'Base de datos'!B17</f>
        <v xml:space="preserve">Electricidad y 
Magnetismo </v>
      </c>
      <c r="C25" s="14" t="str">
        <f>+'Base de datos'!F17</f>
        <v>(TP)</v>
      </c>
      <c r="D25" s="14">
        <v>1</v>
      </c>
      <c r="E25" s="15"/>
      <c r="F25" s="14">
        <f>+'Base de datos'!J17</f>
        <v>3</v>
      </c>
      <c r="G25" s="69" t="s">
        <v>137</v>
      </c>
      <c r="H25" s="18">
        <v>72</v>
      </c>
      <c r="I25" s="18">
        <v>72</v>
      </c>
      <c r="J25" s="18">
        <f t="shared" si="6"/>
        <v>144</v>
      </c>
      <c r="K25" s="15">
        <f>+F25</f>
        <v>3</v>
      </c>
      <c r="L25" s="15"/>
      <c r="M25" s="15"/>
      <c r="N25" s="22"/>
      <c r="O25" s="124"/>
    </row>
    <row r="26" spans="1:15" ht="24.75" customHeight="1" thickBot="1" x14ac:dyDescent="0.35">
      <c r="A26" s="13">
        <v>17</v>
      </c>
      <c r="B26" s="14" t="str">
        <f>+'Base de datos'!B18</f>
        <v>Probabilidad y Estadística</v>
      </c>
      <c r="C26" s="14" t="str">
        <f>+'Base de datos'!F18</f>
        <v>(T)</v>
      </c>
      <c r="D26" s="14">
        <v>1</v>
      </c>
      <c r="E26" s="15"/>
      <c r="F26" s="14">
        <f>+'Base de datos'!J18</f>
        <v>3</v>
      </c>
      <c r="G26" s="69" t="s">
        <v>137</v>
      </c>
      <c r="H26" s="18">
        <v>72</v>
      </c>
      <c r="I26" s="18">
        <v>72</v>
      </c>
      <c r="J26" s="18">
        <f t="shared" si="6"/>
        <v>144</v>
      </c>
      <c r="K26" s="15">
        <f>+F26</f>
        <v>3</v>
      </c>
      <c r="L26" s="15"/>
      <c r="M26" s="15"/>
      <c r="N26" s="22"/>
      <c r="O26" s="124"/>
    </row>
    <row r="27" spans="1:15" ht="24.75" customHeight="1" thickBot="1" x14ac:dyDescent="0.35">
      <c r="A27" s="13">
        <v>18</v>
      </c>
      <c r="B27" s="14" t="str">
        <f>+'Base de datos'!B19</f>
        <v xml:space="preserve">Ciencia, Tecnología y 
Desarrollo </v>
      </c>
      <c r="C27" s="14" t="str">
        <f>+'Base de datos'!F19</f>
        <v>(T)</v>
      </c>
      <c r="D27" s="14">
        <v>1</v>
      </c>
      <c r="E27" s="15"/>
      <c r="F27" s="14">
        <f>+'Base de datos'!J19</f>
        <v>2</v>
      </c>
      <c r="G27" s="69" t="s">
        <v>138</v>
      </c>
      <c r="H27" s="18">
        <v>32</v>
      </c>
      <c r="I27" s="18">
        <v>64</v>
      </c>
      <c r="J27" s="18">
        <f t="shared" si="6"/>
        <v>96</v>
      </c>
      <c r="K27" s="15"/>
      <c r="L27" s="15"/>
      <c r="M27" s="15"/>
      <c r="N27" s="22">
        <f>+F27</f>
        <v>2</v>
      </c>
      <c r="O27" s="124"/>
    </row>
    <row r="28" spans="1:15" ht="15.75" customHeight="1" thickBot="1" x14ac:dyDescent="0.35">
      <c r="A28" s="23"/>
      <c r="B28" s="24" t="s">
        <v>122</v>
      </c>
      <c r="C28" s="24"/>
      <c r="D28" s="21">
        <f t="shared" ref="D28:E28" si="7">+SUM(D22:D27)</f>
        <v>6</v>
      </c>
      <c r="E28" s="21">
        <f t="shared" si="7"/>
        <v>0</v>
      </c>
      <c r="F28" s="21">
        <f>+SUM(F22:F27)</f>
        <v>18</v>
      </c>
      <c r="G28" s="21"/>
      <c r="H28" s="21">
        <f t="shared" ref="H28:N28" si="8">+SUM(H22:H27)</f>
        <v>416</v>
      </c>
      <c r="I28" s="21">
        <f t="shared" si="8"/>
        <v>448</v>
      </c>
      <c r="J28" s="21">
        <f t="shared" si="8"/>
        <v>864</v>
      </c>
      <c r="K28" s="21">
        <f t="shared" si="8"/>
        <v>16</v>
      </c>
      <c r="L28" s="21">
        <f t="shared" si="8"/>
        <v>0</v>
      </c>
      <c r="M28" s="21">
        <f t="shared" si="8"/>
        <v>0</v>
      </c>
      <c r="N28" s="21">
        <f t="shared" si="8"/>
        <v>2</v>
      </c>
      <c r="O28" s="125"/>
    </row>
    <row r="29" spans="1:15" ht="15.75" customHeight="1" thickBot="1" x14ac:dyDescent="0.35">
      <c r="A29" s="25"/>
      <c r="B29" s="126" t="s">
        <v>125</v>
      </c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2"/>
    </row>
    <row r="30" spans="1:15" ht="21" customHeight="1" thickBot="1" x14ac:dyDescent="0.35">
      <c r="A30" s="26">
        <v>19</v>
      </c>
      <c r="B30" s="14" t="str">
        <f>+'Base de datos'!B20</f>
        <v>Ecuaciones Diferenciales</v>
      </c>
      <c r="C30" s="14" t="str">
        <f>+'Base de datos'!F20</f>
        <v>(T)</v>
      </c>
      <c r="D30" s="14">
        <v>1</v>
      </c>
      <c r="E30" s="15"/>
      <c r="F30" s="14">
        <f>+'Base de datos'!J20</f>
        <v>3</v>
      </c>
      <c r="G30" s="69" t="s">
        <v>137</v>
      </c>
      <c r="H30" s="18">
        <v>72</v>
      </c>
      <c r="I30" s="18">
        <v>72</v>
      </c>
      <c r="J30" s="18">
        <f>+SUM(H30:I30)</f>
        <v>144</v>
      </c>
      <c r="K30" s="15">
        <f>+F30</f>
        <v>3</v>
      </c>
      <c r="L30" s="15"/>
      <c r="M30" s="15"/>
      <c r="N30" s="22"/>
      <c r="O30" s="130">
        <v>48</v>
      </c>
    </row>
    <row r="31" spans="1:15" ht="25.5" customHeight="1" thickBot="1" x14ac:dyDescent="0.35">
      <c r="A31" s="13">
        <v>20</v>
      </c>
      <c r="B31" s="14" t="str">
        <f>+'Base de datos'!B21</f>
        <v xml:space="preserve">Balance de Materia y 
Energía </v>
      </c>
      <c r="C31" s="14" t="str">
        <f>+'Base de datos'!F21</f>
        <v>(TP)</v>
      </c>
      <c r="D31" s="14">
        <v>1</v>
      </c>
      <c r="E31" s="15"/>
      <c r="F31" s="14">
        <f>+'Base de datos'!J21</f>
        <v>3</v>
      </c>
      <c r="G31" s="69" t="s">
        <v>137</v>
      </c>
      <c r="H31" s="18">
        <v>72</v>
      </c>
      <c r="I31" s="18">
        <v>72</v>
      </c>
      <c r="J31" s="18">
        <f t="shared" ref="J31:J35" si="9">+SUM(H31:I31)</f>
        <v>144</v>
      </c>
      <c r="K31" s="15"/>
      <c r="L31" s="15">
        <f>+F31</f>
        <v>3</v>
      </c>
      <c r="M31" s="15"/>
      <c r="N31" s="22"/>
      <c r="O31" s="124"/>
    </row>
    <row r="32" spans="1:15" ht="24.75" customHeight="1" thickBot="1" x14ac:dyDescent="0.35">
      <c r="A32" s="26">
        <v>21</v>
      </c>
      <c r="B32" s="14" t="str">
        <f>+'Base de datos'!B22</f>
        <v xml:space="preserve">Mecánica de Fluidos </v>
      </c>
      <c r="C32" s="14" t="str">
        <f>+'Base de datos'!F22</f>
        <v>(TP)</v>
      </c>
      <c r="D32" s="14">
        <v>1</v>
      </c>
      <c r="E32" s="15"/>
      <c r="F32" s="14">
        <f>+'Base de datos'!J22</f>
        <v>3</v>
      </c>
      <c r="G32" s="69" t="s">
        <v>137</v>
      </c>
      <c r="H32" s="18">
        <v>72</v>
      </c>
      <c r="I32" s="18">
        <v>72</v>
      </c>
      <c r="J32" s="18">
        <f t="shared" si="9"/>
        <v>144</v>
      </c>
      <c r="K32" s="15"/>
      <c r="L32" s="15">
        <f>+F32</f>
        <v>3</v>
      </c>
      <c r="M32" s="15"/>
      <c r="N32" s="22"/>
      <c r="O32" s="124"/>
    </row>
    <row r="33" spans="1:15" ht="15.75" customHeight="1" thickBot="1" x14ac:dyDescent="0.35">
      <c r="A33" s="13">
        <v>22</v>
      </c>
      <c r="B33" s="14" t="str">
        <f>+'Base de datos'!B23</f>
        <v xml:space="preserve">Diseño de Experimentos </v>
      </c>
      <c r="C33" s="14" t="str">
        <f>+'Base de datos'!F23</f>
        <v>(TP)</v>
      </c>
      <c r="D33" s="14">
        <v>1</v>
      </c>
      <c r="E33" s="15"/>
      <c r="F33" s="14">
        <f>+'Base de datos'!J23</f>
        <v>2</v>
      </c>
      <c r="G33" s="69" t="s">
        <v>137</v>
      </c>
      <c r="H33" s="18">
        <v>48</v>
      </c>
      <c r="I33" s="18">
        <v>48</v>
      </c>
      <c r="J33" s="18">
        <f t="shared" si="9"/>
        <v>96</v>
      </c>
      <c r="K33" s="15">
        <f>+F33</f>
        <v>2</v>
      </c>
      <c r="L33" s="15"/>
      <c r="M33" s="15"/>
      <c r="N33" s="22"/>
      <c r="O33" s="124"/>
    </row>
    <row r="34" spans="1:15" ht="27" thickBot="1" x14ac:dyDescent="0.35">
      <c r="A34" s="26">
        <v>23</v>
      </c>
      <c r="B34" s="14" t="str">
        <f>+'Base de datos'!B24</f>
        <v xml:space="preserve">Fundamentos de 
Programación </v>
      </c>
      <c r="C34" s="14" t="str">
        <f>+'Base de datos'!F24</f>
        <v>(TP)</v>
      </c>
      <c r="D34" s="14">
        <v>1</v>
      </c>
      <c r="E34" s="15"/>
      <c r="F34" s="14">
        <f>+'Base de datos'!J24</f>
        <v>3</v>
      </c>
      <c r="G34" s="69" t="s">
        <v>137</v>
      </c>
      <c r="H34" s="18">
        <v>72</v>
      </c>
      <c r="I34" s="18">
        <v>72</v>
      </c>
      <c r="J34" s="18">
        <f t="shared" si="9"/>
        <v>144</v>
      </c>
      <c r="K34" s="15"/>
      <c r="L34" s="18">
        <f>+F34</f>
        <v>3</v>
      </c>
      <c r="M34" s="15"/>
      <c r="N34" s="22"/>
      <c r="O34" s="124"/>
    </row>
    <row r="35" spans="1:15" ht="15.75" customHeight="1" thickBot="1" x14ac:dyDescent="0.35">
      <c r="A35" s="13">
        <v>24</v>
      </c>
      <c r="B35" s="14" t="str">
        <f>+'Base de datos'!B25</f>
        <v>Fisicoquímica</v>
      </c>
      <c r="C35" s="14" t="str">
        <f>+'Base de datos'!F25</f>
        <v>(TP)</v>
      </c>
      <c r="D35" s="14">
        <v>1</v>
      </c>
      <c r="E35" s="27"/>
      <c r="F35" s="14">
        <f>+'Base de datos'!J25</f>
        <v>3</v>
      </c>
      <c r="G35" s="69" t="s">
        <v>137</v>
      </c>
      <c r="H35" s="18">
        <v>72</v>
      </c>
      <c r="I35" s="18">
        <v>72</v>
      </c>
      <c r="J35" s="18">
        <f t="shared" si="9"/>
        <v>144</v>
      </c>
      <c r="K35" s="15">
        <f>+F35</f>
        <v>3</v>
      </c>
      <c r="L35" s="18"/>
      <c r="M35" s="15"/>
      <c r="N35" s="22"/>
      <c r="O35" s="124"/>
    </row>
    <row r="36" spans="1:15" ht="15.75" customHeight="1" thickBot="1" x14ac:dyDescent="0.35">
      <c r="A36" s="23"/>
      <c r="B36" s="24" t="s">
        <v>122</v>
      </c>
      <c r="C36" s="28"/>
      <c r="D36" s="21">
        <f t="shared" ref="D36:E36" si="10">+SUM(D30:D35)</f>
        <v>6</v>
      </c>
      <c r="E36" s="21">
        <f t="shared" si="10"/>
        <v>0</v>
      </c>
      <c r="F36" s="21">
        <f>+SUM(F30:F35)</f>
        <v>17</v>
      </c>
      <c r="G36" s="21"/>
      <c r="H36" s="21">
        <f t="shared" ref="H36:N36" si="11">+SUM(H30:H35)</f>
        <v>408</v>
      </c>
      <c r="I36" s="21">
        <f t="shared" si="11"/>
        <v>408</v>
      </c>
      <c r="J36" s="21">
        <f t="shared" si="11"/>
        <v>816</v>
      </c>
      <c r="K36" s="21">
        <f t="shared" si="11"/>
        <v>8</v>
      </c>
      <c r="L36" s="21">
        <f t="shared" si="11"/>
        <v>9</v>
      </c>
      <c r="M36" s="21">
        <f t="shared" si="11"/>
        <v>0</v>
      </c>
      <c r="N36" s="21">
        <f t="shared" si="11"/>
        <v>0</v>
      </c>
      <c r="O36" s="125"/>
    </row>
    <row r="37" spans="1:15" ht="15.75" customHeight="1" thickBot="1" x14ac:dyDescent="0.35">
      <c r="A37" s="25"/>
      <c r="B37" s="126" t="s">
        <v>126</v>
      </c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2"/>
    </row>
    <row r="38" spans="1:15" ht="18.75" customHeight="1" thickBot="1" x14ac:dyDescent="0.35">
      <c r="A38" s="26">
        <v>25</v>
      </c>
      <c r="B38" s="14" t="str">
        <f>+'Base de datos'!B26</f>
        <v xml:space="preserve">Métodos Numéricos </v>
      </c>
      <c r="C38" s="14" t="str">
        <f>+'Base de datos'!F26</f>
        <v>(TP)</v>
      </c>
      <c r="D38" s="14">
        <v>1</v>
      </c>
      <c r="E38" s="15"/>
      <c r="F38" s="14">
        <f>+'Base de datos'!J26</f>
        <v>3</v>
      </c>
      <c r="G38" s="69" t="s">
        <v>137</v>
      </c>
      <c r="H38" s="18">
        <v>72</v>
      </c>
      <c r="I38" s="18">
        <v>72</v>
      </c>
      <c r="J38" s="18">
        <f>+SUM(H38:I38)</f>
        <v>144</v>
      </c>
      <c r="K38" s="15"/>
      <c r="L38" s="18">
        <f>+F38</f>
        <v>3</v>
      </c>
      <c r="M38" s="15"/>
      <c r="N38" s="22"/>
      <c r="O38" s="130">
        <v>48</v>
      </c>
    </row>
    <row r="39" spans="1:15" ht="15.75" customHeight="1" thickBot="1" x14ac:dyDescent="0.35">
      <c r="A39" s="13">
        <v>26</v>
      </c>
      <c r="B39" s="14" t="str">
        <f>+'Base de datos'!B27</f>
        <v>Transferencia de Calor</v>
      </c>
      <c r="C39" s="14" t="str">
        <f>+'Base de datos'!F27</f>
        <v>(TP)</v>
      </c>
      <c r="D39" s="14">
        <v>1</v>
      </c>
      <c r="E39" s="15"/>
      <c r="F39" s="14">
        <f>+'Base de datos'!J27</f>
        <v>3</v>
      </c>
      <c r="G39" s="69" t="s">
        <v>137</v>
      </c>
      <c r="H39" s="18">
        <v>72</v>
      </c>
      <c r="I39" s="18">
        <v>72</v>
      </c>
      <c r="J39" s="18">
        <f t="shared" ref="J39:J43" si="12">+SUM(H39:I39)</f>
        <v>144</v>
      </c>
      <c r="K39" s="15"/>
      <c r="L39" s="18">
        <f>+F39</f>
        <v>3</v>
      </c>
      <c r="M39" s="15"/>
      <c r="N39" s="22"/>
      <c r="O39" s="124"/>
    </row>
    <row r="40" spans="1:15" ht="24.75" customHeight="1" thickBot="1" x14ac:dyDescent="0.35">
      <c r="A40" s="26">
        <v>27</v>
      </c>
      <c r="B40" s="14" t="str">
        <f>+'Base de datos'!B28</f>
        <v>Gestión Integrada</v>
      </c>
      <c r="C40" s="14" t="str">
        <f>+'Base de datos'!F28</f>
        <v>(T)</v>
      </c>
      <c r="D40" s="14">
        <v>1</v>
      </c>
      <c r="E40" s="15"/>
      <c r="F40" s="14">
        <f>+'Base de datos'!J28</f>
        <v>3</v>
      </c>
      <c r="G40" s="69" t="s">
        <v>137</v>
      </c>
      <c r="H40" s="18">
        <v>72</v>
      </c>
      <c r="I40" s="18">
        <v>72</v>
      </c>
      <c r="J40" s="18">
        <f t="shared" si="12"/>
        <v>144</v>
      </c>
      <c r="K40" s="15"/>
      <c r="L40" s="15">
        <f>+F40</f>
        <v>3</v>
      </c>
      <c r="M40" s="15"/>
      <c r="N40" s="22"/>
      <c r="O40" s="124"/>
    </row>
    <row r="41" spans="1:15" ht="20.25" customHeight="1" thickBot="1" x14ac:dyDescent="0.35">
      <c r="A41" s="13">
        <v>28</v>
      </c>
      <c r="B41" s="14" t="str">
        <f>+'Base de datos'!B29</f>
        <v>Manejo de Sólidos</v>
      </c>
      <c r="C41" s="14" t="str">
        <f>+'Base de datos'!F29</f>
        <v>(TP)</v>
      </c>
      <c r="D41" s="14">
        <v>1</v>
      </c>
      <c r="E41" s="15"/>
      <c r="F41" s="14">
        <f>+'Base de datos'!J29</f>
        <v>3</v>
      </c>
      <c r="G41" s="69" t="s">
        <v>137</v>
      </c>
      <c r="H41" s="18">
        <v>72</v>
      </c>
      <c r="I41" s="18">
        <v>72</v>
      </c>
      <c r="J41" s="18">
        <f t="shared" si="12"/>
        <v>144</v>
      </c>
      <c r="K41" s="15"/>
      <c r="L41" s="15">
        <f t="shared" ref="L41:L43" si="13">+F41</f>
        <v>3</v>
      </c>
      <c r="M41" s="15"/>
      <c r="N41" s="22"/>
      <c r="O41" s="124"/>
    </row>
    <row r="42" spans="1:15" ht="20.25" customHeight="1" thickBot="1" x14ac:dyDescent="0.35">
      <c r="A42" s="26">
        <v>29</v>
      </c>
      <c r="B42" s="14" t="str">
        <f>+'Base de datos'!B30</f>
        <v xml:space="preserve">Gestión de Producción </v>
      </c>
      <c r="C42" s="14" t="str">
        <f>+'Base de datos'!F30</f>
        <v>(TP)</v>
      </c>
      <c r="D42" s="14">
        <v>1</v>
      </c>
      <c r="E42" s="15"/>
      <c r="F42" s="14">
        <f>+'Base de datos'!J30</f>
        <v>3</v>
      </c>
      <c r="G42" s="69" t="s">
        <v>137</v>
      </c>
      <c r="H42" s="18">
        <v>72</v>
      </c>
      <c r="I42" s="18">
        <v>72</v>
      </c>
      <c r="J42" s="18">
        <f t="shared" si="12"/>
        <v>144</v>
      </c>
      <c r="K42" s="15"/>
      <c r="L42" s="15">
        <f t="shared" si="13"/>
        <v>3</v>
      </c>
      <c r="M42" s="15"/>
      <c r="N42" s="22"/>
      <c r="O42" s="124"/>
    </row>
    <row r="43" spans="1:15" ht="23.25" customHeight="1" thickBot="1" x14ac:dyDescent="0.35">
      <c r="A43" s="13">
        <v>30</v>
      </c>
      <c r="B43" s="14" t="str">
        <f>+'Base de datos'!B31</f>
        <v>Ingeniería Económica</v>
      </c>
      <c r="C43" s="14" t="str">
        <f>+'Base de datos'!F31</f>
        <v>(T)</v>
      </c>
      <c r="D43" s="14">
        <v>1</v>
      </c>
      <c r="E43" s="15"/>
      <c r="F43" s="14">
        <f>+'Base de datos'!J31</f>
        <v>3</v>
      </c>
      <c r="G43" s="69" t="s">
        <v>137</v>
      </c>
      <c r="H43" s="18">
        <v>72</v>
      </c>
      <c r="I43" s="18">
        <v>72</v>
      </c>
      <c r="J43" s="18">
        <f t="shared" si="12"/>
        <v>144</v>
      </c>
      <c r="K43" s="15"/>
      <c r="L43" s="15">
        <f t="shared" si="13"/>
        <v>3</v>
      </c>
      <c r="M43" s="15"/>
      <c r="N43" s="15"/>
      <c r="O43" s="124"/>
    </row>
    <row r="44" spans="1:15" ht="15.75" customHeight="1" thickBot="1" x14ac:dyDescent="0.35">
      <c r="A44" s="20"/>
      <c r="B44" s="21" t="s">
        <v>122</v>
      </c>
      <c r="C44" s="29"/>
      <c r="D44" s="21">
        <f t="shared" ref="D44:E44" si="14">+SUM(D38:D43)</f>
        <v>6</v>
      </c>
      <c r="E44" s="21">
        <f t="shared" si="14"/>
        <v>0</v>
      </c>
      <c r="F44" s="21">
        <f>+SUM(F38:F43)</f>
        <v>18</v>
      </c>
      <c r="G44" s="21"/>
      <c r="H44" s="21">
        <f t="shared" ref="H44:N44" si="15">+SUM(H38:H43)</f>
        <v>432</v>
      </c>
      <c r="I44" s="21">
        <f t="shared" si="15"/>
        <v>432</v>
      </c>
      <c r="J44" s="21">
        <f t="shared" si="15"/>
        <v>864</v>
      </c>
      <c r="K44" s="21">
        <f t="shared" si="15"/>
        <v>0</v>
      </c>
      <c r="L44" s="21">
        <f t="shared" si="15"/>
        <v>18</v>
      </c>
      <c r="M44" s="21">
        <f t="shared" si="15"/>
        <v>0</v>
      </c>
      <c r="N44" s="21">
        <f t="shared" si="15"/>
        <v>0</v>
      </c>
      <c r="O44" s="125"/>
    </row>
    <row r="45" spans="1:15" ht="15.75" customHeight="1" thickBot="1" x14ac:dyDescent="0.35">
      <c r="A45" s="30"/>
      <c r="B45" s="126" t="s">
        <v>127</v>
      </c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2"/>
    </row>
    <row r="46" spans="1:15" ht="27" thickBot="1" x14ac:dyDescent="0.35">
      <c r="A46" s="13">
        <v>31</v>
      </c>
      <c r="B46" s="14" t="str">
        <f>+'Base de datos'!B32</f>
        <v xml:space="preserve">Ingeniería de las 
Reacciones </v>
      </c>
      <c r="C46" s="14" t="str">
        <f>+'Base de datos'!F32</f>
        <v>(TP)</v>
      </c>
      <c r="D46" s="14">
        <v>1</v>
      </c>
      <c r="E46" s="15"/>
      <c r="F46" s="14">
        <f>+'Base de datos'!J32</f>
        <v>3</v>
      </c>
      <c r="G46" s="69" t="s">
        <v>137</v>
      </c>
      <c r="H46" s="18">
        <v>72</v>
      </c>
      <c r="I46" s="18">
        <v>72</v>
      </c>
      <c r="J46" s="18">
        <f>+SUM(H46:I46)</f>
        <v>144</v>
      </c>
      <c r="K46" s="15"/>
      <c r="L46" s="18">
        <f>+F46</f>
        <v>3</v>
      </c>
      <c r="M46" s="15"/>
      <c r="N46" s="22"/>
      <c r="O46" s="130">
        <v>48</v>
      </c>
    </row>
    <row r="47" spans="1:15" ht="35.25" customHeight="1" thickBot="1" x14ac:dyDescent="0.35">
      <c r="A47" s="13">
        <v>32</v>
      </c>
      <c r="B47" s="14" t="str">
        <f>+'Base de datos'!B33</f>
        <v>Química Inorgánica</v>
      </c>
      <c r="C47" s="14" t="str">
        <f>+'Base de datos'!F33</f>
        <v>(TP)</v>
      </c>
      <c r="D47" s="14">
        <v>1</v>
      </c>
      <c r="E47" s="15"/>
      <c r="F47" s="14">
        <f>+'Base de datos'!J33</f>
        <v>3</v>
      </c>
      <c r="G47" s="69" t="s">
        <v>137</v>
      </c>
      <c r="H47" s="18">
        <v>72</v>
      </c>
      <c r="I47" s="18">
        <v>72</v>
      </c>
      <c r="J47" s="18">
        <f>+SUM(H47:I47)</f>
        <v>144</v>
      </c>
      <c r="K47" s="15">
        <v>3</v>
      </c>
      <c r="L47" s="18"/>
      <c r="M47" s="15"/>
      <c r="N47" s="22"/>
      <c r="O47" s="124"/>
    </row>
    <row r="48" spans="1:15" ht="24.75" customHeight="1" thickBot="1" x14ac:dyDescent="0.35">
      <c r="A48" s="13">
        <v>33</v>
      </c>
      <c r="B48" s="14" t="str">
        <f>+'Base de datos'!B34</f>
        <v>Transferencia de Masa</v>
      </c>
      <c r="C48" s="14" t="str">
        <f>+'Base de datos'!F34</f>
        <v>(TP)</v>
      </c>
      <c r="D48" s="14">
        <v>1</v>
      </c>
      <c r="E48" s="15"/>
      <c r="F48" s="14">
        <f>+'Base de datos'!J34</f>
        <v>3</v>
      </c>
      <c r="G48" s="69" t="s">
        <v>137</v>
      </c>
      <c r="H48" s="18">
        <v>72</v>
      </c>
      <c r="I48" s="18">
        <v>72</v>
      </c>
      <c r="J48" s="18">
        <f t="shared" ref="J48:J51" si="16">+SUM(H48:I48)</f>
        <v>144</v>
      </c>
      <c r="K48" s="15"/>
      <c r="L48" s="18">
        <f t="shared" ref="L48:L51" si="17">+F48</f>
        <v>3</v>
      </c>
      <c r="M48" s="15"/>
      <c r="N48" s="22"/>
      <c r="O48" s="124"/>
    </row>
    <row r="49" spans="1:15" ht="25.5" customHeight="1" thickBot="1" x14ac:dyDescent="0.35">
      <c r="A49" s="13">
        <v>34</v>
      </c>
      <c r="B49" s="14" t="str">
        <f>+'Base de datos'!B35</f>
        <v>Procesos de Manufactura</v>
      </c>
      <c r="C49" s="14" t="str">
        <f>+'Base de datos'!F35</f>
        <v>(TP)</v>
      </c>
      <c r="D49" s="14">
        <v>1</v>
      </c>
      <c r="E49" s="15"/>
      <c r="F49" s="14">
        <f>+'Base de datos'!J35</f>
        <v>3</v>
      </c>
      <c r="G49" s="69" t="s">
        <v>137</v>
      </c>
      <c r="H49" s="18">
        <v>72</v>
      </c>
      <c r="I49" s="18">
        <v>72</v>
      </c>
      <c r="J49" s="18">
        <f t="shared" si="16"/>
        <v>144</v>
      </c>
      <c r="K49" s="15"/>
      <c r="L49" s="18">
        <f t="shared" si="17"/>
        <v>3</v>
      </c>
      <c r="M49" s="15"/>
      <c r="N49" s="22"/>
      <c r="O49" s="124"/>
    </row>
    <row r="50" spans="1:15" ht="25.5" customHeight="1" thickBot="1" x14ac:dyDescent="0.35">
      <c r="A50" s="13">
        <v>35</v>
      </c>
      <c r="B50" s="14" t="str">
        <f>+'Base de datos'!B36</f>
        <v>Procesos Industriales</v>
      </c>
      <c r="C50" s="14" t="str">
        <f>+'Base de datos'!F36</f>
        <v>(TP)</v>
      </c>
      <c r="D50" s="14">
        <v>1</v>
      </c>
      <c r="E50" s="15"/>
      <c r="F50" s="14">
        <f>+'Base de datos'!J36</f>
        <v>3</v>
      </c>
      <c r="G50" s="69" t="s">
        <v>137</v>
      </c>
      <c r="H50" s="18">
        <v>96</v>
      </c>
      <c r="I50" s="18">
        <v>96</v>
      </c>
      <c r="J50" s="18">
        <f t="shared" si="16"/>
        <v>192</v>
      </c>
      <c r="K50" s="15"/>
      <c r="L50" s="18">
        <f t="shared" si="17"/>
        <v>3</v>
      </c>
      <c r="M50" s="15"/>
      <c r="N50" s="22"/>
      <c r="O50" s="124"/>
    </row>
    <row r="51" spans="1:15" ht="27" thickBot="1" x14ac:dyDescent="0.35">
      <c r="A51" s="13">
        <v>36</v>
      </c>
      <c r="B51" s="14" t="str">
        <f>+'Base de datos'!B37</f>
        <v xml:space="preserve">Logística y Distribución Industrial </v>
      </c>
      <c r="C51" s="14" t="str">
        <f>+'Base de datos'!F37</f>
        <v>(TP)</v>
      </c>
      <c r="D51" s="14">
        <v>1</v>
      </c>
      <c r="E51" s="31"/>
      <c r="F51" s="14">
        <f>+'Base de datos'!J37</f>
        <v>3</v>
      </c>
      <c r="G51" s="69" t="s">
        <v>137</v>
      </c>
      <c r="H51" s="18">
        <v>72</v>
      </c>
      <c r="I51" s="18">
        <v>72</v>
      </c>
      <c r="J51" s="18">
        <f t="shared" si="16"/>
        <v>144</v>
      </c>
      <c r="K51" s="32"/>
      <c r="L51" s="18">
        <f t="shared" si="17"/>
        <v>3</v>
      </c>
      <c r="M51" s="32"/>
      <c r="N51" s="33"/>
      <c r="O51" s="124"/>
    </row>
    <row r="52" spans="1:15" ht="15.75" customHeight="1" thickBot="1" x14ac:dyDescent="0.35">
      <c r="A52" s="34"/>
      <c r="B52" s="35" t="s">
        <v>122</v>
      </c>
      <c r="C52" s="36"/>
      <c r="D52" s="21">
        <f t="shared" ref="D52:E52" si="18">+SUM(D46:D51)</f>
        <v>6</v>
      </c>
      <c r="E52" s="21">
        <f t="shared" si="18"/>
        <v>0</v>
      </c>
      <c r="F52" s="21">
        <f>+SUM(F46:F51)</f>
        <v>18</v>
      </c>
      <c r="G52" s="21"/>
      <c r="H52" s="21">
        <f t="shared" ref="H52:N52" si="19">+SUM(H46:H51)</f>
        <v>456</v>
      </c>
      <c r="I52" s="21">
        <f t="shared" si="19"/>
        <v>456</v>
      </c>
      <c r="J52" s="21">
        <f t="shared" si="19"/>
        <v>912</v>
      </c>
      <c r="K52" s="21">
        <f t="shared" si="19"/>
        <v>3</v>
      </c>
      <c r="L52" s="21">
        <f t="shared" si="19"/>
        <v>15</v>
      </c>
      <c r="M52" s="21">
        <f t="shared" si="19"/>
        <v>0</v>
      </c>
      <c r="N52" s="21">
        <f t="shared" si="19"/>
        <v>0</v>
      </c>
      <c r="O52" s="125"/>
    </row>
    <row r="53" spans="1:15" ht="15.75" customHeight="1" thickBot="1" x14ac:dyDescent="0.35">
      <c r="A53" s="37"/>
      <c r="B53" s="132" t="s">
        <v>128</v>
      </c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4"/>
    </row>
    <row r="54" spans="1:15" ht="24.75" customHeight="1" thickBot="1" x14ac:dyDescent="0.35">
      <c r="A54" s="26">
        <v>37</v>
      </c>
      <c r="B54" s="14" t="str">
        <f>+'Base de datos'!B38</f>
        <v xml:space="preserve">Ciencia de los Materiales </v>
      </c>
      <c r="C54" s="14" t="str">
        <f>+'Base de datos'!F38</f>
        <v>(TP)</v>
      </c>
      <c r="D54" s="14">
        <v>1</v>
      </c>
      <c r="E54" s="15"/>
      <c r="F54" s="14">
        <f>+'Base de datos'!J38</f>
        <v>3</v>
      </c>
      <c r="G54" s="69" t="s">
        <v>137</v>
      </c>
      <c r="H54" s="18">
        <v>96</v>
      </c>
      <c r="I54" s="18">
        <v>96</v>
      </c>
      <c r="J54" s="18">
        <f t="shared" ref="J54:J59" si="20">+SUM(H54:I54)</f>
        <v>192</v>
      </c>
      <c r="K54" s="15"/>
      <c r="L54" s="18">
        <f>+F54</f>
        <v>3</v>
      </c>
      <c r="M54" s="15"/>
      <c r="N54" s="22"/>
      <c r="O54" s="130">
        <v>48</v>
      </c>
    </row>
    <row r="55" spans="1:15" ht="15.75" customHeight="1" thickBot="1" x14ac:dyDescent="0.35">
      <c r="A55" s="13">
        <v>38</v>
      </c>
      <c r="B55" s="14" t="str">
        <f>+'Base de datos'!B39</f>
        <v>Electiva Profesional I</v>
      </c>
      <c r="C55" s="14" t="str">
        <f>+'Base de datos'!F39</f>
        <v>(TP)</v>
      </c>
      <c r="D55" s="14"/>
      <c r="E55" s="15">
        <v>1</v>
      </c>
      <c r="F55" s="14">
        <f>+'Base de datos'!J39</f>
        <v>3</v>
      </c>
      <c r="G55" s="69" t="s">
        <v>137</v>
      </c>
      <c r="H55" s="18">
        <v>72</v>
      </c>
      <c r="I55" s="18">
        <v>72</v>
      </c>
      <c r="J55" s="18">
        <f t="shared" si="20"/>
        <v>144</v>
      </c>
      <c r="K55" s="15"/>
      <c r="L55" s="18">
        <f t="shared" ref="L55:L58" si="21">+F55</f>
        <v>3</v>
      </c>
      <c r="M55" s="15"/>
      <c r="N55" s="22"/>
      <c r="O55" s="124"/>
    </row>
    <row r="56" spans="1:15" ht="15.75" customHeight="1" thickBot="1" x14ac:dyDescent="0.35">
      <c r="A56" s="26">
        <v>39</v>
      </c>
      <c r="B56" s="14" t="str">
        <f>+'Base de datos'!B40</f>
        <v xml:space="preserve">Operaciones Unitarias </v>
      </c>
      <c r="C56" s="14" t="str">
        <f>+'Base de datos'!F40</f>
        <v>(TP)</v>
      </c>
      <c r="D56" s="14">
        <v>1</v>
      </c>
      <c r="E56" s="15"/>
      <c r="F56" s="14">
        <f>+'Base de datos'!J40</f>
        <v>3</v>
      </c>
      <c r="G56" s="69" t="s">
        <v>137</v>
      </c>
      <c r="H56" s="18">
        <v>72</v>
      </c>
      <c r="I56" s="18">
        <v>72</v>
      </c>
      <c r="J56" s="18">
        <f t="shared" si="20"/>
        <v>144</v>
      </c>
      <c r="K56" s="15"/>
      <c r="L56" s="18">
        <f t="shared" si="21"/>
        <v>3</v>
      </c>
      <c r="M56" s="15"/>
      <c r="N56" s="22"/>
      <c r="O56" s="124"/>
    </row>
    <row r="57" spans="1:15" ht="15.75" customHeight="1" thickBot="1" x14ac:dyDescent="0.35">
      <c r="A57" s="13">
        <v>40</v>
      </c>
      <c r="B57" s="14" t="str">
        <f>+'Base de datos'!B41</f>
        <v>Diseño de Productos</v>
      </c>
      <c r="C57" s="14" t="str">
        <f>+'Base de datos'!F41</f>
        <v>(TP)</v>
      </c>
      <c r="D57" s="14">
        <v>1</v>
      </c>
      <c r="E57" s="15"/>
      <c r="F57" s="14">
        <f>+'Base de datos'!J41</f>
        <v>2</v>
      </c>
      <c r="G57" s="70" t="s">
        <v>137</v>
      </c>
      <c r="H57" s="18">
        <v>48</v>
      </c>
      <c r="I57" s="18">
        <v>48</v>
      </c>
      <c r="J57" s="18">
        <f t="shared" si="20"/>
        <v>96</v>
      </c>
      <c r="K57" s="15"/>
      <c r="L57" s="18">
        <f t="shared" si="21"/>
        <v>2</v>
      </c>
      <c r="M57" s="15"/>
      <c r="N57" s="22"/>
      <c r="O57" s="124"/>
    </row>
    <row r="58" spans="1:15" ht="27" thickBot="1" x14ac:dyDescent="0.35">
      <c r="A58" s="26">
        <v>41</v>
      </c>
      <c r="B58" s="14" t="str">
        <f>+'Base de datos'!B42</f>
        <v>Control y Automatización de Procesos Industriales</v>
      </c>
      <c r="C58" s="14" t="str">
        <f>+'Base de datos'!F42</f>
        <v>(TP)</v>
      </c>
      <c r="D58" s="14">
        <v>1</v>
      </c>
      <c r="E58" s="15"/>
      <c r="F58" s="14">
        <f>+'Base de datos'!J42</f>
        <v>3</v>
      </c>
      <c r="G58" s="17" t="s">
        <v>137</v>
      </c>
      <c r="H58" s="18">
        <v>72</v>
      </c>
      <c r="I58" s="18">
        <v>72</v>
      </c>
      <c r="J58" s="18">
        <f t="shared" si="20"/>
        <v>144</v>
      </c>
      <c r="K58" s="15"/>
      <c r="L58" s="18">
        <f t="shared" si="21"/>
        <v>3</v>
      </c>
      <c r="M58" s="15"/>
      <c r="N58" s="22"/>
      <c r="O58" s="124"/>
    </row>
    <row r="59" spans="1:15" ht="15.75" customHeight="1" thickBot="1" x14ac:dyDescent="0.35">
      <c r="A59" s="13">
        <v>42</v>
      </c>
      <c r="B59" s="14" t="str">
        <f>+'Base de datos'!B43</f>
        <v xml:space="preserve">Curso Profundización I </v>
      </c>
      <c r="C59" s="14" t="str">
        <f>+'Base de datos'!F43</f>
        <v>(TP)</v>
      </c>
      <c r="D59" s="14"/>
      <c r="E59" s="15">
        <v>1</v>
      </c>
      <c r="F59" s="14">
        <f>+'Base de datos'!J43</f>
        <v>4</v>
      </c>
      <c r="G59" s="17" t="s">
        <v>137</v>
      </c>
      <c r="H59" s="18">
        <v>96</v>
      </c>
      <c r="I59" s="18">
        <v>96</v>
      </c>
      <c r="J59" s="18">
        <f t="shared" si="20"/>
        <v>192</v>
      </c>
      <c r="K59" s="15"/>
      <c r="L59" s="18"/>
      <c r="M59" s="15">
        <f>+F59</f>
        <v>4</v>
      </c>
      <c r="N59" s="22"/>
      <c r="O59" s="124"/>
    </row>
    <row r="60" spans="1:15" ht="15.75" customHeight="1" thickBot="1" x14ac:dyDescent="0.35">
      <c r="A60" s="20"/>
      <c r="B60" s="21" t="s">
        <v>122</v>
      </c>
      <c r="C60" s="29"/>
      <c r="D60" s="21">
        <f t="shared" ref="D60:E60" si="22">+SUM(D54:D59)</f>
        <v>4</v>
      </c>
      <c r="E60" s="21">
        <f t="shared" si="22"/>
        <v>2</v>
      </c>
      <c r="F60" s="21">
        <f>+SUM(F54:F59)</f>
        <v>18</v>
      </c>
      <c r="G60" s="21"/>
      <c r="H60" s="21">
        <f t="shared" ref="H60:N60" si="23">+SUM(H54:H59)</f>
        <v>456</v>
      </c>
      <c r="I60" s="21">
        <f t="shared" si="23"/>
        <v>456</v>
      </c>
      <c r="J60" s="21">
        <f t="shared" si="23"/>
        <v>912</v>
      </c>
      <c r="K60" s="21">
        <f t="shared" si="23"/>
        <v>0</v>
      </c>
      <c r="L60" s="21">
        <f t="shared" si="23"/>
        <v>14</v>
      </c>
      <c r="M60" s="21">
        <f t="shared" si="23"/>
        <v>4</v>
      </c>
      <c r="N60" s="21">
        <f t="shared" si="23"/>
        <v>0</v>
      </c>
      <c r="O60" s="125"/>
    </row>
    <row r="61" spans="1:15" ht="15.75" customHeight="1" thickBot="1" x14ac:dyDescent="0.35">
      <c r="A61" s="37"/>
      <c r="B61" s="126" t="s">
        <v>129</v>
      </c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2"/>
    </row>
    <row r="62" spans="1:15" ht="15.75" customHeight="1" thickBot="1" x14ac:dyDescent="0.35">
      <c r="A62" s="26">
        <v>43</v>
      </c>
      <c r="B62" s="14" t="str">
        <f>+'Base de datos'!B44</f>
        <v>Electiva Complementaria I</v>
      </c>
      <c r="C62" s="14" t="str">
        <f>+'Base de datos'!F44</f>
        <v>(T)</v>
      </c>
      <c r="D62" s="14"/>
      <c r="E62" s="15">
        <v>1</v>
      </c>
      <c r="F62" s="14">
        <f>+'Base de datos'!J44</f>
        <v>2</v>
      </c>
      <c r="G62" s="69" t="s">
        <v>138</v>
      </c>
      <c r="H62" s="18">
        <v>32</v>
      </c>
      <c r="I62" s="18">
        <v>64</v>
      </c>
      <c r="J62" s="18">
        <f>+SUM(H62:I62)</f>
        <v>96</v>
      </c>
      <c r="K62" s="15"/>
      <c r="L62" s="15"/>
      <c r="M62" s="15"/>
      <c r="N62" s="22">
        <f>+F62</f>
        <v>2</v>
      </c>
      <c r="O62" s="130">
        <v>48</v>
      </c>
    </row>
    <row r="63" spans="1:15" ht="24" customHeight="1" thickBot="1" x14ac:dyDescent="0.35">
      <c r="A63" s="13">
        <v>44</v>
      </c>
      <c r="B63" s="14" t="str">
        <f>+'Base de datos'!B45</f>
        <v>Electiva Profesional II</v>
      </c>
      <c r="C63" s="14" t="str">
        <f>+'Base de datos'!F45</f>
        <v>(TP)</v>
      </c>
      <c r="D63" s="14"/>
      <c r="E63" s="15">
        <v>1</v>
      </c>
      <c r="F63" s="14">
        <f>+'Base de datos'!J45</f>
        <v>3</v>
      </c>
      <c r="G63" s="69" t="s">
        <v>137</v>
      </c>
      <c r="H63" s="18">
        <v>72</v>
      </c>
      <c r="I63" s="18">
        <v>72</v>
      </c>
      <c r="J63" s="18">
        <f t="shared" ref="J63:J67" si="24">+SUM(H63:I63)</f>
        <v>144</v>
      </c>
      <c r="K63" s="15"/>
      <c r="L63" s="15">
        <f>+F63</f>
        <v>3</v>
      </c>
      <c r="M63" s="15"/>
      <c r="N63" s="22"/>
      <c r="O63" s="124"/>
    </row>
    <row r="64" spans="1:15" thickBot="1" x14ac:dyDescent="0.35">
      <c r="A64" s="26">
        <v>45</v>
      </c>
      <c r="B64" s="14" t="str">
        <f>+'Base de datos'!B46</f>
        <v>Diseño de Procesos</v>
      </c>
      <c r="C64" s="14" t="str">
        <f>+'Base de datos'!F46</f>
        <v>(TP)</v>
      </c>
      <c r="D64" s="14">
        <v>1</v>
      </c>
      <c r="E64" s="15"/>
      <c r="F64" s="14">
        <f>+'Base de datos'!J46</f>
        <v>3</v>
      </c>
      <c r="G64" s="69" t="s">
        <v>137</v>
      </c>
      <c r="H64" s="18">
        <v>72</v>
      </c>
      <c r="I64" s="18">
        <v>72</v>
      </c>
      <c r="J64" s="18">
        <f t="shared" si="24"/>
        <v>144</v>
      </c>
      <c r="K64" s="15"/>
      <c r="L64" s="15">
        <f t="shared" ref="L64:L66" si="25">+F64</f>
        <v>3</v>
      </c>
      <c r="M64" s="15"/>
      <c r="N64" s="22"/>
      <c r="O64" s="124"/>
    </row>
    <row r="65" spans="1:15" ht="27" thickBot="1" x14ac:dyDescent="0.35">
      <c r="A65" s="13">
        <v>46</v>
      </c>
      <c r="B65" s="14" t="str">
        <f>+'Base de datos'!B47</f>
        <v xml:space="preserve">Metodología de la 
Investigación </v>
      </c>
      <c r="C65" s="14" t="str">
        <f>+'Base de datos'!F47</f>
        <v>(TP)</v>
      </c>
      <c r="D65" s="14">
        <v>1</v>
      </c>
      <c r="E65" s="15"/>
      <c r="F65" s="14">
        <f>+'Base de datos'!J47</f>
        <v>3</v>
      </c>
      <c r="G65" s="69" t="s">
        <v>138</v>
      </c>
      <c r="H65" s="18">
        <v>48</v>
      </c>
      <c r="I65" s="18">
        <v>96</v>
      </c>
      <c r="J65" s="18">
        <f t="shared" si="24"/>
        <v>144</v>
      </c>
      <c r="K65" s="15"/>
      <c r="L65" s="15">
        <f t="shared" si="25"/>
        <v>3</v>
      </c>
      <c r="M65" s="15"/>
      <c r="N65" s="22"/>
      <c r="O65" s="124"/>
    </row>
    <row r="66" spans="1:15" ht="27" thickBot="1" x14ac:dyDescent="0.35">
      <c r="A66" s="26">
        <v>47</v>
      </c>
      <c r="B66" s="14" t="str">
        <f>+'Base de datos'!B48</f>
        <v>Formulación y Evaluación de Proyectos</v>
      </c>
      <c r="C66" s="14" t="str">
        <f>+'Base de datos'!F48</f>
        <v>(TP)</v>
      </c>
      <c r="D66" s="14">
        <v>1</v>
      </c>
      <c r="E66" s="15"/>
      <c r="F66" s="14">
        <f>+'Base de datos'!J48</f>
        <v>3</v>
      </c>
      <c r="G66" s="69" t="s">
        <v>137</v>
      </c>
      <c r="H66" s="18">
        <v>72</v>
      </c>
      <c r="I66" s="18">
        <v>72</v>
      </c>
      <c r="J66" s="18">
        <f t="shared" si="24"/>
        <v>144</v>
      </c>
      <c r="K66" s="15"/>
      <c r="L66" s="15">
        <f t="shared" si="25"/>
        <v>3</v>
      </c>
      <c r="M66" s="15"/>
      <c r="N66" s="22"/>
      <c r="O66" s="124"/>
    </row>
    <row r="67" spans="1:15" ht="15.75" customHeight="1" thickBot="1" x14ac:dyDescent="0.35">
      <c r="A67" s="13">
        <v>48</v>
      </c>
      <c r="B67" s="14" t="str">
        <f>+'Base de datos'!B49</f>
        <v xml:space="preserve">Curso Profundización II </v>
      </c>
      <c r="C67" s="14" t="str">
        <f>+'Base de datos'!F49</f>
        <v>(TP)</v>
      </c>
      <c r="D67" s="14"/>
      <c r="E67" s="15">
        <v>1</v>
      </c>
      <c r="F67" s="14">
        <f>+'Base de datos'!J49</f>
        <v>4</v>
      </c>
      <c r="G67" s="17" t="s">
        <v>137</v>
      </c>
      <c r="H67" s="18">
        <v>96</v>
      </c>
      <c r="I67" s="18">
        <v>96</v>
      </c>
      <c r="J67" s="18">
        <f t="shared" si="24"/>
        <v>192</v>
      </c>
      <c r="K67" s="15"/>
      <c r="L67" s="18"/>
      <c r="M67" s="15">
        <f>+F67</f>
        <v>4</v>
      </c>
      <c r="N67" s="22"/>
      <c r="O67" s="124"/>
    </row>
    <row r="68" spans="1:15" ht="15.75" customHeight="1" thickBot="1" x14ac:dyDescent="0.35">
      <c r="A68" s="37"/>
      <c r="B68" s="38" t="s">
        <v>122</v>
      </c>
      <c r="C68" s="28"/>
      <c r="D68" s="21">
        <f t="shared" ref="D68:E68" si="26">+SUM(D62:D67)</f>
        <v>3</v>
      </c>
      <c r="E68" s="21">
        <f t="shared" si="26"/>
        <v>3</v>
      </c>
      <c r="F68" s="21">
        <f>+SUM(F62:F67)</f>
        <v>18</v>
      </c>
      <c r="G68" s="21"/>
      <c r="H68" s="21">
        <f t="shared" ref="H68:N68" si="27">+SUM(H62:H67)</f>
        <v>392</v>
      </c>
      <c r="I68" s="21">
        <f t="shared" si="27"/>
        <v>472</v>
      </c>
      <c r="J68" s="21">
        <f t="shared" si="27"/>
        <v>864</v>
      </c>
      <c r="K68" s="21">
        <f t="shared" si="27"/>
        <v>0</v>
      </c>
      <c r="L68" s="21">
        <f t="shared" si="27"/>
        <v>12</v>
      </c>
      <c r="M68" s="21">
        <f t="shared" si="27"/>
        <v>4</v>
      </c>
      <c r="N68" s="21">
        <f t="shared" si="27"/>
        <v>2</v>
      </c>
      <c r="O68" s="125"/>
    </row>
    <row r="69" spans="1:15" ht="15.75" customHeight="1" thickBot="1" x14ac:dyDescent="0.35">
      <c r="A69" s="39"/>
      <c r="B69" s="126" t="s">
        <v>130</v>
      </c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2"/>
    </row>
    <row r="70" spans="1:15" ht="27" thickBot="1" x14ac:dyDescent="0.35">
      <c r="A70" s="13">
        <v>49</v>
      </c>
      <c r="B70" s="14" t="str">
        <f>+'Base de datos'!B50</f>
        <v>Electiva Complementaria II</v>
      </c>
      <c r="C70" s="14" t="str">
        <f>+'Base de datos'!F50</f>
        <v>(T)</v>
      </c>
      <c r="D70" s="14"/>
      <c r="E70" s="15">
        <v>1</v>
      </c>
      <c r="F70" s="14">
        <f>+'Base de datos'!J50</f>
        <v>2</v>
      </c>
      <c r="G70" s="69" t="s">
        <v>138</v>
      </c>
      <c r="H70" s="18">
        <v>32</v>
      </c>
      <c r="I70" s="18">
        <v>64</v>
      </c>
      <c r="J70" s="18">
        <f t="shared" ref="J70:J75" si="28">+SUM(H70:I70)</f>
        <v>96</v>
      </c>
      <c r="K70" s="15"/>
      <c r="L70" s="18"/>
      <c r="M70" s="15"/>
      <c r="N70" s="15">
        <f>+F70</f>
        <v>2</v>
      </c>
      <c r="O70" s="130">
        <v>48</v>
      </c>
    </row>
    <row r="71" spans="1:15" thickBot="1" x14ac:dyDescent="0.35">
      <c r="A71" s="13">
        <v>50</v>
      </c>
      <c r="B71" s="14" t="str">
        <f>+'Base de datos'!B51</f>
        <v xml:space="preserve">Electiva Profesional III </v>
      </c>
      <c r="C71" s="14" t="str">
        <f>+'Base de datos'!F51</f>
        <v>(TP)</v>
      </c>
      <c r="D71" s="14"/>
      <c r="E71" s="15">
        <v>1</v>
      </c>
      <c r="F71" s="14">
        <f>+'Base de datos'!J51</f>
        <v>3</v>
      </c>
      <c r="G71" s="69" t="s">
        <v>137</v>
      </c>
      <c r="H71" s="18">
        <v>72</v>
      </c>
      <c r="I71" s="18">
        <v>72</v>
      </c>
      <c r="J71" s="18">
        <f t="shared" si="28"/>
        <v>144</v>
      </c>
      <c r="K71" s="15"/>
      <c r="L71" s="18">
        <f>+F71</f>
        <v>3</v>
      </c>
      <c r="M71" s="15"/>
      <c r="N71" s="15"/>
      <c r="O71" s="131"/>
    </row>
    <row r="72" spans="1:15" ht="36" customHeight="1" thickBot="1" x14ac:dyDescent="0.35">
      <c r="A72" s="13">
        <v>51</v>
      </c>
      <c r="B72" s="14" t="str">
        <f>+'Base de datos'!B52</f>
        <v>Simulación y 
Optimización de Procesos</v>
      </c>
      <c r="C72" s="14" t="str">
        <f>+'Base de datos'!F52</f>
        <v>(TP)</v>
      </c>
      <c r="D72" s="14">
        <v>1</v>
      </c>
      <c r="E72" s="15"/>
      <c r="F72" s="14">
        <f>+'Base de datos'!J52</f>
        <v>3</v>
      </c>
      <c r="G72" s="69" t="s">
        <v>137</v>
      </c>
      <c r="H72" s="18">
        <v>72</v>
      </c>
      <c r="I72" s="18">
        <v>72</v>
      </c>
      <c r="J72" s="18">
        <f t="shared" si="28"/>
        <v>144</v>
      </c>
      <c r="K72" s="15"/>
      <c r="L72" s="18">
        <f>+F72</f>
        <v>3</v>
      </c>
      <c r="M72" s="15"/>
      <c r="N72" s="15"/>
      <c r="O72" s="131"/>
    </row>
    <row r="73" spans="1:15" ht="36" customHeight="1" thickBot="1" x14ac:dyDescent="0.35">
      <c r="A73" s="13">
        <v>52</v>
      </c>
      <c r="B73" s="14" t="str">
        <f>+'Base de datos'!B53</f>
        <v xml:space="preserve">Trabajo de Grado </v>
      </c>
      <c r="C73" s="14" t="str">
        <f>+'Base de datos'!F53</f>
        <v>(TP)</v>
      </c>
      <c r="D73" s="14">
        <v>1</v>
      </c>
      <c r="E73" s="15"/>
      <c r="F73" s="14">
        <f>+'Base de datos'!J53</f>
        <v>4</v>
      </c>
      <c r="G73" s="70" t="s">
        <v>138</v>
      </c>
      <c r="H73" s="18">
        <v>64</v>
      </c>
      <c r="I73" s="18">
        <v>128</v>
      </c>
      <c r="J73" s="18">
        <f t="shared" si="28"/>
        <v>192</v>
      </c>
      <c r="K73" s="15"/>
      <c r="L73" s="18">
        <f t="shared" ref="L73" si="29">+F73</f>
        <v>4</v>
      </c>
      <c r="M73" s="15"/>
      <c r="N73" s="15"/>
      <c r="O73" s="131"/>
    </row>
    <row r="74" spans="1:15" ht="36" customHeight="1" thickBot="1" x14ac:dyDescent="0.35">
      <c r="A74" s="13"/>
      <c r="B74" s="14">
        <f>+'Base de datos'!B54</f>
        <v>0</v>
      </c>
      <c r="C74" s="14">
        <f>+'Base de datos'!F54</f>
        <v>0</v>
      </c>
      <c r="D74" s="14"/>
      <c r="E74" s="15"/>
      <c r="F74" s="14">
        <f>+'Base de datos'!J54</f>
        <v>0</v>
      </c>
      <c r="G74" s="70"/>
      <c r="H74" s="18"/>
      <c r="I74" s="18"/>
      <c r="J74" s="18"/>
      <c r="K74" s="15"/>
      <c r="L74" s="18"/>
      <c r="M74" s="15"/>
      <c r="N74" s="15"/>
      <c r="O74" s="131"/>
    </row>
    <row r="75" spans="1:15" ht="32.25" customHeight="1" thickBot="1" x14ac:dyDescent="0.35">
      <c r="A75" s="13">
        <v>53</v>
      </c>
      <c r="B75" s="14" t="str">
        <f>+'Base de datos'!B55</f>
        <v xml:space="preserve">Curso Profundización III  </v>
      </c>
      <c r="C75" s="14" t="str">
        <f>+'Base de datos'!F55</f>
        <v>(TP)</v>
      </c>
      <c r="D75" s="14"/>
      <c r="E75" s="15">
        <v>1</v>
      </c>
      <c r="F75" s="14">
        <f>+'Base de datos'!J55</f>
        <v>4</v>
      </c>
      <c r="G75" s="17" t="s">
        <v>137</v>
      </c>
      <c r="H75" s="18">
        <v>96</v>
      </c>
      <c r="I75" s="18">
        <v>96</v>
      </c>
      <c r="J75" s="18">
        <f t="shared" si="28"/>
        <v>192</v>
      </c>
      <c r="K75" s="15"/>
      <c r="L75" s="18"/>
      <c r="M75" s="15">
        <f>+F75</f>
        <v>4</v>
      </c>
      <c r="N75" s="15"/>
      <c r="O75" s="124"/>
    </row>
    <row r="76" spans="1:15" ht="15.75" customHeight="1" thickBot="1" x14ac:dyDescent="0.35">
      <c r="A76" s="40"/>
      <c r="B76" s="24" t="s">
        <v>122</v>
      </c>
      <c r="C76" s="28"/>
      <c r="D76" s="21">
        <f t="shared" ref="D76:E76" si="30">+SUM(D70:D75)</f>
        <v>2</v>
      </c>
      <c r="E76" s="21">
        <f t="shared" si="30"/>
        <v>3</v>
      </c>
      <c r="F76" s="21">
        <f>+SUM(F70:F75)</f>
        <v>16</v>
      </c>
      <c r="G76" s="21"/>
      <c r="H76" s="21">
        <f t="shared" ref="H76:N76" si="31">+SUM(H70:H75)</f>
        <v>336</v>
      </c>
      <c r="I76" s="21">
        <f t="shared" si="31"/>
        <v>432</v>
      </c>
      <c r="J76" s="21">
        <f t="shared" si="31"/>
        <v>768</v>
      </c>
      <c r="K76" s="21">
        <f t="shared" si="31"/>
        <v>0</v>
      </c>
      <c r="L76" s="21">
        <f t="shared" si="31"/>
        <v>10</v>
      </c>
      <c r="M76" s="21">
        <f t="shared" si="31"/>
        <v>4</v>
      </c>
      <c r="N76" s="21">
        <f t="shared" si="31"/>
        <v>2</v>
      </c>
      <c r="O76" s="125"/>
    </row>
    <row r="77" spans="1:15" ht="15.75" customHeight="1" thickBot="1" x14ac:dyDescent="0.35">
      <c r="A77" s="26"/>
      <c r="B77" s="120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2"/>
    </row>
    <row r="78" spans="1:15" ht="15.75" customHeight="1" thickBot="1" x14ac:dyDescent="0.35">
      <c r="A78" s="41"/>
      <c r="B78" s="42" t="s">
        <v>131</v>
      </c>
      <c r="C78" s="43"/>
      <c r="D78" s="44">
        <f>+D12+D20+D28+D36+D44+D52+D60+D68+D76</f>
        <v>45</v>
      </c>
      <c r="E78" s="44">
        <f>+E12+E20+E28+E36+E44+E52+E60+E68+E76</f>
        <v>8</v>
      </c>
      <c r="F78" s="45"/>
      <c r="G78" s="45"/>
      <c r="H78" s="45"/>
      <c r="I78" s="45"/>
      <c r="J78" s="46"/>
      <c r="K78" s="44">
        <f>+COUNT(K6:K11,K14:K19,K22:K27,K30:K35,K38:K43,K46:K51,K54:K59,K62:K67,K70:K75)</f>
        <v>17</v>
      </c>
      <c r="L78" s="44">
        <f>+COUNT(L6:L11,L14:L19,L22:L27,L30:L35,L38:L43,L46:L51,L54:L59,L62:L67,L70:L75)</f>
        <v>28</v>
      </c>
      <c r="M78" s="44">
        <f t="shared" ref="M78:N78" si="32">+COUNT(M6:M11,M14:M19,M22:M27,M30:M35,M38:M43,M46:M51,M54:M59,M62:M67,M70:M75)</f>
        <v>3</v>
      </c>
      <c r="N78" s="44">
        <f t="shared" si="32"/>
        <v>5</v>
      </c>
      <c r="O78" s="123"/>
    </row>
    <row r="79" spans="1:15" ht="15.75" customHeight="1" thickBot="1" x14ac:dyDescent="0.35">
      <c r="A79" s="41"/>
      <c r="B79" s="47" t="s">
        <v>132</v>
      </c>
      <c r="C79" s="48"/>
      <c r="D79" s="126">
        <f>+D78+E78</f>
        <v>53</v>
      </c>
      <c r="E79" s="122"/>
      <c r="F79" s="45"/>
      <c r="G79" s="45"/>
      <c r="H79" s="49"/>
      <c r="I79" s="49"/>
      <c r="J79" s="49"/>
      <c r="K79" s="50">
        <f>(K78*100)/D79</f>
        <v>32.075471698113205</v>
      </c>
      <c r="L79" s="50">
        <f>(L78*100)/D79</f>
        <v>52.830188679245282</v>
      </c>
      <c r="M79" s="50">
        <f>(M78*100)/D79</f>
        <v>5.6603773584905657</v>
      </c>
      <c r="N79" s="51">
        <f>(N78*100)/D79</f>
        <v>9.433962264150944</v>
      </c>
      <c r="O79" s="124"/>
    </row>
    <row r="80" spans="1:15" ht="15.75" customHeight="1" thickBot="1" x14ac:dyDescent="0.35">
      <c r="A80" s="127"/>
      <c r="B80" s="52" t="s">
        <v>133</v>
      </c>
      <c r="C80" s="54"/>
      <c r="D80" s="128"/>
      <c r="E80" s="128"/>
      <c r="F80" s="128"/>
      <c r="G80" s="128"/>
      <c r="H80" s="129">
        <f>(H76+H68+H60+H52+H44+H36+H28+H20+H12)</f>
        <v>3680</v>
      </c>
      <c r="I80" s="129">
        <f>(I76+I68+I60+I52+I44+I36+I28+I20+I12)</f>
        <v>3952</v>
      </c>
      <c r="J80" s="129">
        <f>(J76+J68+J60+J52+J44+J36+J28+J20+J12)</f>
        <v>7632</v>
      </c>
      <c r="K80" s="128"/>
      <c r="L80" s="128"/>
      <c r="M80" s="128"/>
      <c r="N80" s="128"/>
      <c r="O80" s="124"/>
    </row>
    <row r="81" spans="1:15" ht="15.75" customHeight="1" thickBot="1" x14ac:dyDescent="0.35">
      <c r="A81" s="125"/>
      <c r="B81" s="53" t="s">
        <v>132</v>
      </c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4"/>
    </row>
    <row r="82" spans="1:15" ht="15.75" customHeight="1" thickBot="1" x14ac:dyDescent="0.35">
      <c r="A82" s="41"/>
      <c r="B82" s="55" t="s">
        <v>134</v>
      </c>
      <c r="C82" s="56"/>
      <c r="D82" s="57"/>
      <c r="E82" s="57"/>
      <c r="F82" s="58"/>
      <c r="G82" s="59"/>
      <c r="H82" s="60">
        <f>(H80*100)/J80</f>
        <v>48.218029350104821</v>
      </c>
      <c r="I82" s="60">
        <f>(I80*100)/J80</f>
        <v>51.781970649895179</v>
      </c>
      <c r="J82" s="60">
        <f>(J80*100)/J80</f>
        <v>100</v>
      </c>
      <c r="K82" s="58"/>
      <c r="L82" s="58"/>
      <c r="M82" s="58"/>
      <c r="N82" s="58"/>
      <c r="O82" s="124"/>
    </row>
    <row r="83" spans="1:15" ht="26.25" customHeight="1" thickBot="1" x14ac:dyDescent="0.35">
      <c r="A83" s="41"/>
      <c r="B83" s="55" t="s">
        <v>135</v>
      </c>
      <c r="C83" s="54"/>
      <c r="D83" s="45"/>
      <c r="E83" s="46"/>
      <c r="F83" s="61">
        <f>(F76+F68+F60+F52+F44+F36+F28+F20+F12)</f>
        <v>157</v>
      </c>
      <c r="G83" s="57"/>
      <c r="H83" s="57"/>
      <c r="I83" s="57"/>
      <c r="J83" s="59"/>
      <c r="K83" s="62">
        <f>+K12+K20+K28+K36+K44+K52+K60+K68+K76</f>
        <v>53</v>
      </c>
      <c r="L83" s="62">
        <f t="shared" ref="L83:N83" si="33">+L12+L20+L28+L36+L44+L52+L60+L68+L76</f>
        <v>82</v>
      </c>
      <c r="M83" s="62">
        <f t="shared" si="33"/>
        <v>12</v>
      </c>
      <c r="N83" s="62">
        <f t="shared" si="33"/>
        <v>10</v>
      </c>
      <c r="O83" s="124"/>
    </row>
    <row r="84" spans="1:15" ht="15.75" customHeight="1" thickBot="1" x14ac:dyDescent="0.35">
      <c r="A84" s="41"/>
      <c r="B84" s="53" t="s">
        <v>136</v>
      </c>
      <c r="C84" s="63"/>
      <c r="D84" s="64"/>
      <c r="E84" s="65"/>
      <c r="F84" s="66">
        <v>100</v>
      </c>
      <c r="G84" s="64"/>
      <c r="H84" s="64"/>
      <c r="I84" s="64"/>
      <c r="J84" s="65"/>
      <c r="K84" s="67">
        <f>(K83*100)/F83</f>
        <v>33.757961783439491</v>
      </c>
      <c r="L84" s="68">
        <f>(L83*100)/F83</f>
        <v>52.229299363057322</v>
      </c>
      <c r="M84" s="68">
        <f>(M83*100)/F83</f>
        <v>7.6433121019108281</v>
      </c>
      <c r="N84" s="68">
        <f>(N83*100)/F83</f>
        <v>6.369426751592357</v>
      </c>
      <c r="O84" s="125"/>
    </row>
    <row r="85" spans="1:15" ht="15.75" customHeight="1" x14ac:dyDescent="0.3"/>
    <row r="86" spans="1:15" ht="15.75" customHeight="1" x14ac:dyDescent="0.3"/>
    <row r="87" spans="1:15" ht="15.75" customHeight="1" x14ac:dyDescent="0.3"/>
    <row r="88" spans="1:15" ht="15.75" customHeight="1" x14ac:dyDescent="0.3"/>
    <row r="89" spans="1:15" ht="15.75" customHeight="1" x14ac:dyDescent="0.3"/>
    <row r="90" spans="1:15" ht="15.75" customHeight="1" x14ac:dyDescent="0.3"/>
    <row r="91" spans="1:15" ht="15.75" customHeight="1" x14ac:dyDescent="0.3"/>
    <row r="92" spans="1:15" ht="15.75" customHeight="1" x14ac:dyDescent="0.3"/>
    <row r="93" spans="1:15" ht="15.75" customHeight="1" x14ac:dyDescent="0.3"/>
    <row r="94" spans="1:15" ht="15.75" customHeight="1" x14ac:dyDescent="0.3"/>
    <row r="95" spans="1:15" ht="15.75" customHeight="1" x14ac:dyDescent="0.3"/>
    <row r="96" spans="1:15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</sheetData>
  <mergeCells count="41">
    <mergeCell ref="B77:O77"/>
    <mergeCell ref="O78:O84"/>
    <mergeCell ref="D79:E79"/>
    <mergeCell ref="A80:A81"/>
    <mergeCell ref="D80:D81"/>
    <mergeCell ref="E80:E81"/>
    <mergeCell ref="F80:F81"/>
    <mergeCell ref="G80:G81"/>
    <mergeCell ref="H80:H81"/>
    <mergeCell ref="I80:I81"/>
    <mergeCell ref="J80:J81"/>
    <mergeCell ref="K80:K81"/>
    <mergeCell ref="L80:L81"/>
    <mergeCell ref="M80:M81"/>
    <mergeCell ref="N80:N81"/>
    <mergeCell ref="O70:O76"/>
    <mergeCell ref="B29:O29"/>
    <mergeCell ref="O30:O36"/>
    <mergeCell ref="B37:O37"/>
    <mergeCell ref="O38:O44"/>
    <mergeCell ref="B45:O45"/>
    <mergeCell ref="O46:O52"/>
    <mergeCell ref="B53:O53"/>
    <mergeCell ref="O54:O60"/>
    <mergeCell ref="B61:O61"/>
    <mergeCell ref="O62:O68"/>
    <mergeCell ref="B69:O69"/>
    <mergeCell ref="O22:O28"/>
    <mergeCell ref="A1:O1"/>
    <mergeCell ref="A2:O2"/>
    <mergeCell ref="A3:A4"/>
    <mergeCell ref="B3:B4"/>
    <mergeCell ref="D3:G3"/>
    <mergeCell ref="H3:J3"/>
    <mergeCell ref="K3:N3"/>
    <mergeCell ref="O3:O4"/>
    <mergeCell ref="A5:O5"/>
    <mergeCell ref="O6:O12"/>
    <mergeCell ref="A13:O13"/>
    <mergeCell ref="O14:O20"/>
    <mergeCell ref="B21:O2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Malla curricular</vt:lpstr>
      <vt:lpstr>Presentación malla</vt:lpstr>
      <vt:lpstr>Matriz</vt:lpstr>
      <vt:lpstr>Base de datos</vt:lpstr>
      <vt:lpstr>Borrador Matriz</vt:lpstr>
      <vt:lpstr>'Malla curricular'!Área_de_impresión</vt:lpstr>
      <vt:lpstr>'Presentación malla'!Área_de_impresión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David Arevalo</dc:creator>
  <cp:lastModifiedBy>Juan David Arevalo</cp:lastModifiedBy>
  <dcterms:created xsi:type="dcterms:W3CDTF">2025-05-07T19:45:57Z</dcterms:created>
  <dcterms:modified xsi:type="dcterms:W3CDTF">2025-10-23T19:36:56Z</dcterms:modified>
</cp:coreProperties>
</file>